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744"/>
  </bookViews>
  <sheets>
    <sheet name="Т6 - звања и занимања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8" i="1"/>
  <c r="U48" s="1"/>
  <c r="Y48" s="1"/>
  <c r="Z48" s="1"/>
  <c r="AA48" s="1"/>
  <c r="S50"/>
  <c r="U50"/>
  <c r="Y50" s="1"/>
  <c r="Z50" s="1"/>
  <c r="AA50" s="1"/>
  <c r="S49"/>
  <c r="U49" s="1"/>
  <c r="Y49" s="1"/>
  <c r="Z49" s="1"/>
  <c r="AA49" s="1"/>
  <c r="S46"/>
  <c r="U46" s="1"/>
  <c r="Y46" s="1"/>
  <c r="Z46" s="1"/>
  <c r="AA46" s="1"/>
  <c r="S71"/>
  <c r="U71" s="1"/>
  <c r="Y71" s="1"/>
  <c r="Z71" s="1"/>
  <c r="AA71" s="1"/>
  <c r="S69"/>
  <c r="U69" s="1"/>
  <c r="Y69" s="1"/>
  <c r="Z69" s="1"/>
  <c r="AA69" s="1"/>
  <c r="S68"/>
  <c r="U68" s="1"/>
  <c r="Y68" s="1"/>
  <c r="Z68" s="1"/>
  <c r="AA68" s="1"/>
  <c r="S67"/>
  <c r="U67" s="1"/>
  <c r="Y67" s="1"/>
  <c r="Z67" s="1"/>
  <c r="AA67" s="1"/>
  <c r="S63"/>
  <c r="U63" s="1"/>
  <c r="Y63" s="1"/>
  <c r="Z63" s="1"/>
  <c r="AA63" s="1"/>
  <c r="S62"/>
  <c r="U62" s="1"/>
  <c r="Y62" s="1"/>
  <c r="Z62" s="1"/>
  <c r="AA62" s="1"/>
  <c r="S61"/>
  <c r="U61" s="1"/>
  <c r="Y61" s="1"/>
  <c r="Z61" s="1"/>
  <c r="AA61" s="1"/>
  <c r="S60"/>
  <c r="U60" s="1"/>
  <c r="Y60" s="1"/>
  <c r="Z60" s="1"/>
  <c r="AA60" s="1"/>
  <c r="S59"/>
  <c r="U59" s="1"/>
  <c r="Y59" s="1"/>
  <c r="Z59" s="1"/>
  <c r="AA59" s="1"/>
  <c r="S58"/>
  <c r="U58" s="1"/>
  <c r="Y58" s="1"/>
  <c r="Z58" s="1"/>
  <c r="AA58" s="1"/>
  <c r="S57"/>
  <c r="U57" s="1"/>
  <c r="Y57" s="1"/>
  <c r="Z57" s="1"/>
  <c r="AA57" s="1"/>
  <c r="S56"/>
  <c r="U56" s="1"/>
  <c r="Y56" s="1"/>
  <c r="Z56" s="1"/>
  <c r="AA56" s="1"/>
  <c r="S55"/>
  <c r="U55" s="1"/>
  <c r="Y55" s="1"/>
  <c r="Z55" s="1"/>
  <c r="AA55" s="1"/>
  <c r="S51"/>
  <c r="U51" s="1"/>
  <c r="Y51" s="1"/>
  <c r="Z51" s="1"/>
  <c r="AA51" s="1"/>
  <c r="S47"/>
  <c r="U47" s="1"/>
  <c r="Y47" s="1"/>
  <c r="Z47" s="1"/>
  <c r="AA47" s="1"/>
  <c r="S37"/>
  <c r="U37" s="1"/>
  <c r="Y37" s="1"/>
  <c r="Z37" s="1"/>
  <c r="AA37" s="1"/>
  <c r="S36"/>
  <c r="U36" s="1"/>
  <c r="Y36" s="1"/>
  <c r="Z36" s="1"/>
  <c r="AA36" s="1"/>
  <c r="S35"/>
  <c r="U35" s="1"/>
  <c r="Y35" s="1"/>
  <c r="Z35" s="1"/>
  <c r="AA35" s="1"/>
  <c r="S34"/>
  <c r="U34" s="1"/>
  <c r="Y34" s="1"/>
  <c r="Z34" s="1"/>
  <c r="AA34" s="1"/>
  <c r="S33"/>
  <c r="U33" s="1"/>
  <c r="Y33" s="1"/>
  <c r="Z33" s="1"/>
  <c r="AA33" s="1"/>
  <c r="S32"/>
  <c r="U32" s="1"/>
  <c r="Y32" s="1"/>
  <c r="Z32" s="1"/>
  <c r="AA32" s="1"/>
  <c r="S45"/>
  <c r="U45" s="1"/>
  <c r="Y45" s="1"/>
  <c r="Z45" s="1"/>
  <c r="AA45" s="1"/>
  <c r="S44"/>
  <c r="U44" s="1"/>
  <c r="Y44" s="1"/>
  <c r="Z44" s="1"/>
  <c r="AA44" s="1"/>
  <c r="S43"/>
  <c r="U43" s="1"/>
  <c r="Y43" s="1"/>
  <c r="Z43" s="1"/>
  <c r="AA43" s="1"/>
  <c r="S42"/>
  <c r="U42" s="1"/>
  <c r="Y42" s="1"/>
  <c r="Z42" s="1"/>
  <c r="AA42" s="1"/>
  <c r="S41"/>
  <c r="U41" s="1"/>
  <c r="Y41" s="1"/>
  <c r="Z41" s="1"/>
  <c r="AA41" s="1"/>
  <c r="S40"/>
  <c r="U40" s="1"/>
  <c r="Y40" s="1"/>
  <c r="Z40" s="1"/>
  <c r="AA40" s="1"/>
  <c r="S39"/>
  <c r="U39" s="1"/>
  <c r="Y39" s="1"/>
  <c r="Z39" s="1"/>
  <c r="AA39" s="1"/>
  <c r="S38"/>
  <c r="U38" s="1"/>
  <c r="Y38" s="1"/>
  <c r="Z38" s="1"/>
  <c r="AA38" s="1"/>
  <c r="S20"/>
  <c r="U20" s="1"/>
  <c r="Y20" s="1"/>
  <c r="Z20" s="1"/>
  <c r="AA20" s="1"/>
  <c r="S19"/>
  <c r="U19" s="1"/>
  <c r="Y19" s="1"/>
  <c r="Z19" s="1"/>
  <c r="AA19" s="1"/>
  <c r="S17"/>
  <c r="U17" s="1"/>
  <c r="Y17" s="1"/>
  <c r="Z17" s="1"/>
  <c r="AA17" s="1"/>
  <c r="S16"/>
  <c r="U16" s="1"/>
  <c r="Y16" s="1"/>
  <c r="Z16" s="1"/>
  <c r="AA16" s="1"/>
  <c r="S15"/>
  <c r="U15" s="1"/>
  <c r="Y15" s="1"/>
  <c r="Z15" s="1"/>
  <c r="AA15" s="1"/>
  <c r="S14" l="1"/>
  <c r="U14" s="1"/>
  <c r="Y14" s="1"/>
  <c r="Z14" s="1"/>
  <c r="AA14" s="1"/>
  <c r="S13"/>
  <c r="U13" s="1"/>
  <c r="Y13" s="1"/>
  <c r="Z13" s="1"/>
  <c r="AA13" s="1"/>
  <c r="S12"/>
  <c r="U12" s="1"/>
  <c r="Y12" s="1"/>
  <c r="Z12" s="1"/>
  <c r="AA12" s="1"/>
  <c r="R73" l="1"/>
  <c r="S52"/>
  <c r="S53"/>
  <c r="S54"/>
  <c r="S64"/>
  <c r="S65"/>
  <c r="S66"/>
  <c r="S70"/>
  <c r="S72"/>
  <c r="S31"/>
  <c r="S18"/>
  <c r="S21"/>
  <c r="S22"/>
  <c r="S23"/>
  <c r="S24"/>
  <c r="S25"/>
  <c r="S26"/>
  <c r="S27"/>
  <c r="S28"/>
  <c r="S29"/>
  <c r="S11"/>
  <c r="C2" l="1"/>
  <c r="X30" l="1"/>
  <c r="X10"/>
  <c r="W30"/>
  <c r="W10"/>
  <c r="V30"/>
  <c r="V10"/>
  <c r="P73"/>
  <c r="N73"/>
  <c r="L73"/>
  <c r="J73"/>
  <c r="H73"/>
  <c r="F73"/>
  <c r="D30"/>
  <c r="C30"/>
  <c r="D10"/>
  <c r="C10"/>
  <c r="C73" l="1"/>
  <c r="D73"/>
  <c r="V73"/>
  <c r="Y76" s="1"/>
  <c r="W73"/>
  <c r="T76" s="1"/>
  <c r="X73"/>
  <c r="U76" s="1"/>
  <c r="U21"/>
  <c r="Y21" s="1"/>
  <c r="U18" l="1"/>
  <c r="Y18" s="1"/>
  <c r="Z18" s="1"/>
  <c r="AA18" s="1"/>
  <c r="Z21"/>
  <c r="AA21" s="1"/>
  <c r="U31" l="1"/>
  <c r="Y31" s="1"/>
  <c r="S30"/>
  <c r="U30" s="1"/>
  <c r="U64"/>
  <c r="Y64" s="1"/>
  <c r="Z64" s="1"/>
  <c r="AA64" s="1"/>
  <c r="U72"/>
  <c r="Y72" s="1"/>
  <c r="Z72" s="1"/>
  <c r="AA72" s="1"/>
  <c r="U52"/>
  <c r="Y52" s="1"/>
  <c r="Z52" s="1"/>
  <c r="AA52" s="1"/>
  <c r="U65"/>
  <c r="Y65" s="1"/>
  <c r="Z65" s="1"/>
  <c r="AA65" s="1"/>
  <c r="U53"/>
  <c r="Y53" s="1"/>
  <c r="Z53" s="1"/>
  <c r="AA53" s="1"/>
  <c r="U66"/>
  <c r="Y66" s="1"/>
  <c r="Z66" s="1"/>
  <c r="AA66" s="1"/>
  <c r="U54"/>
  <c r="Y54" s="1"/>
  <c r="Z54" s="1"/>
  <c r="AA54" s="1"/>
  <c r="U70"/>
  <c r="Y70" s="1"/>
  <c r="Z70" s="1"/>
  <c r="AA70" s="1"/>
  <c r="Y30" l="1"/>
  <c r="U29"/>
  <c r="Y29" s="1"/>
  <c r="Z29" s="1"/>
  <c r="AA29" s="1"/>
  <c r="U25"/>
  <c r="Y25" s="1"/>
  <c r="Z25" s="1"/>
  <c r="AA25" s="1"/>
  <c r="U28"/>
  <c r="Y28" s="1"/>
  <c r="Z28" s="1"/>
  <c r="AA28" s="1"/>
  <c r="U24"/>
  <c r="Y24" s="1"/>
  <c r="Z24" s="1"/>
  <c r="AA24" s="1"/>
  <c r="Z31"/>
  <c r="AA31" s="1"/>
  <c r="U27"/>
  <c r="Y27" s="1"/>
  <c r="Z27" s="1"/>
  <c r="AA27" s="1"/>
  <c r="U23"/>
  <c r="Y23" s="1"/>
  <c r="Z23" s="1"/>
  <c r="AA23" s="1"/>
  <c r="U26"/>
  <c r="Y26" s="1"/>
  <c r="Z26" s="1"/>
  <c r="AA26" s="1"/>
  <c r="U22"/>
  <c r="Y22" s="1"/>
  <c r="Z22" s="1"/>
  <c r="AA22" s="1"/>
  <c r="U11"/>
  <c r="Y11" s="1"/>
  <c r="Z11" s="1"/>
  <c r="AA11" s="1"/>
  <c r="S10"/>
  <c r="S73" s="1"/>
  <c r="Z10" l="1"/>
  <c r="Z30"/>
  <c r="AA30"/>
  <c r="Y10"/>
  <c r="Y73" s="1"/>
  <c r="V76" s="1"/>
  <c r="AA10"/>
  <c r="AA73" l="1"/>
  <c r="Z73"/>
  <c r="X76" s="1"/>
  <c r="Z76" s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<sst xmlns="http://schemas.openxmlformats.org/spreadsheetml/2006/main" count="534" uniqueCount="53">
  <si>
    <t>Ред.бр.</t>
  </si>
  <si>
    <t>Укупан број запослених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</si>
  <si>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</si>
  <si>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</si>
  <si>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</si>
  <si>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</si>
  <si>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</si>
  <si>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</si>
  <si>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</si>
  <si>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</si>
  <si>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</si>
  <si>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</si>
  <si>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</si>
  <si>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</si>
  <si>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</si>
  <si>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</si>
  <si>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</si>
  <si>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</si>
  <si>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</si>
  <si>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</si>
  <si>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</si>
  <si>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</si>
  <si>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</si>
  <si>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</si>
  <si>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</si>
  <si>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</si>
  <si>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На одређено време </t>
  </si>
  <si>
    <t>На неодређено време</t>
  </si>
  <si>
    <t xml:space="preserve"> изражен у проценту 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</si>
  <si>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</si>
  <si>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</si>
  <si>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</si>
  <si>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</si>
  <si>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</si>
  <si>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</si>
  <si>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</si>
  <si>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</si>
  <si>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</si>
  <si>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</si>
  <si>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t>Табела 6.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</si>
  <si>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</si>
  <si>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</si>
  <si>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t xml:space="preserve">ПРЕГЛЕД БРОЈА ЗАПОСЛЕНИХ И СРЕДСТАВА ЗА ПЛАТЕ У 2021. ГОДИНИ ПО ЗВАЊИМА И ЗАНИМАЊИМА У ОРГАНИМА И СЛУЖБАМА  ЛОКАЛНЕ ВЛАСТИ </t>
  </si>
  <si>
    <t>На пословима комуналног милицајца до 10%</t>
  </si>
  <si>
    <t>Изабрана лица-Председник СО</t>
  </si>
  <si>
    <t>Изабрана лица-председник општине</t>
  </si>
  <si>
    <t>Изабрана лица-замењеник председника општине</t>
  </si>
  <si>
    <t>Изабрана лица-члан ОВ</t>
  </si>
  <si>
    <t>Именована (постављена) лица-секретар СО</t>
  </si>
  <si>
    <t>Именована (постављена) лица -начелник ОУ</t>
  </si>
  <si>
    <t>Именована (постављена) лица-Замењеник начелника оу</t>
  </si>
  <si>
    <t>Интерни ревизор</t>
  </si>
  <si>
    <t>Општински јавни правобранилац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</si>
</sst>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3" fontId="2" fillId="2" borderId="1" xfId="0" applyNumberFormat="1" applyFont="1" applyFill="1" applyBorder="1"/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10" fontId="1" fillId="3" borderId="1" xfId="0" applyNumberFormat="1" applyFont="1" applyFill="1" applyBorder="1" applyAlignment="1">
      <alignment horizontal="right"/>
    </xf>
    <xf numFmtId="4" fontId="1" fillId="3" borderId="0" xfId="0" applyNumberFormat="1" applyFont="1" applyFill="1" applyBorder="1"/>
    <xf numFmtId="4" fontId="1" fillId="2" borderId="1" xfId="0" applyNumberFormat="1" applyFont="1" applyFill="1" applyBorder="1"/>
    <xf numFmtId="3" fontId="1" fillId="2" borderId="1" xfId="0" applyNumberFormat="1" applyFont="1" applyFill="1" applyBorder="1"/>
    <xf numFmtId="3" fontId="2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wrapText="1"/>
    </xf>
    <xf numFmtId="4" fontId="10" fillId="6" borderId="1" xfId="0" applyNumberFormat="1" applyFont="1" applyFill="1" applyBorder="1"/>
    <xf numFmtId="4" fontId="10" fillId="6" borderId="1" xfId="0" applyNumberFormat="1" applyFont="1" applyFill="1" applyBorder="1" applyProtection="1">
      <protection locked="0"/>
    </xf>
    <xf numFmtId="10" fontId="7" fillId="6" borderId="1" xfId="0" applyNumberFormat="1" applyFont="1" applyFill="1" applyBorder="1" applyAlignment="1" applyProtection="1">
      <alignment horizontal="right"/>
      <protection locked="0"/>
    </xf>
    <xf numFmtId="4" fontId="7" fillId="6" borderId="1" xfId="0" applyNumberFormat="1" applyFont="1" applyFill="1" applyBorder="1" applyProtection="1">
      <protection locked="0"/>
    </xf>
    <xf numFmtId="4" fontId="1" fillId="6" borderId="1" xfId="0" applyNumberFormat="1" applyFont="1" applyFill="1" applyBorder="1" applyAlignment="1" applyProtection="1">
      <alignment horizontal="right"/>
      <protection locked="0"/>
    </xf>
    <xf numFmtId="4" fontId="1" fillId="6" borderId="1" xfId="0" applyNumberFormat="1" applyFont="1" applyFill="1" applyBorder="1"/>
    <xf numFmtId="3" fontId="1" fillId="6" borderId="1" xfId="0" applyNumberFormat="1" applyFont="1" applyFill="1" applyBorder="1"/>
    <xf numFmtId="3" fontId="7" fillId="6" borderId="1" xfId="0" applyNumberFormat="1" applyFont="1" applyFill="1" applyBorder="1" applyProtection="1">
      <protection locked="0"/>
    </xf>
    <xf numFmtId="0" fontId="1" fillId="6" borderId="0" xfId="0" applyFont="1" applyFill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wrapText="1"/>
    </xf>
    <xf numFmtId="4" fontId="1" fillId="7" borderId="1" xfId="0" applyNumberFormat="1" applyFont="1" applyFill="1" applyBorder="1" applyProtection="1">
      <protection locked="0"/>
    </xf>
    <xf numFmtId="10" fontId="1" fillId="7" borderId="1" xfId="0" applyNumberFormat="1" applyFont="1" applyFill="1" applyBorder="1" applyAlignment="1" applyProtection="1">
      <alignment horizontal="right"/>
      <protection locked="0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7" borderId="1" xfId="0" applyNumberFormat="1" applyFont="1" applyFill="1" applyBorder="1"/>
    <xf numFmtId="3" fontId="1" fillId="7" borderId="1" xfId="0" applyNumberFormat="1" applyFont="1" applyFill="1" applyBorder="1"/>
    <xf numFmtId="3" fontId="1" fillId="7" borderId="1" xfId="0" applyNumberFormat="1" applyFont="1" applyFill="1" applyBorder="1" applyProtection="1">
      <protection locked="0"/>
    </xf>
    <xf numFmtId="0" fontId="1" fillId="7" borderId="0" xfId="0" applyFont="1" applyFill="1"/>
    <xf numFmtId="0" fontId="2" fillId="7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4" fontId="1" fillId="6" borderId="1" xfId="0" applyNumberFormat="1" applyFont="1" applyFill="1" applyBorder="1" applyProtection="1">
      <protection locked="0"/>
    </xf>
    <xf numFmtId="10" fontId="1" fillId="6" borderId="1" xfId="0" applyNumberFormat="1" applyFont="1" applyFill="1" applyBorder="1" applyAlignment="1" applyProtection="1">
      <alignment horizontal="right"/>
      <protection locked="0"/>
    </xf>
    <xf numFmtId="3" fontId="1" fillId="6" borderId="1" xfId="0" applyNumberFormat="1" applyFont="1" applyFill="1" applyBorder="1" applyProtection="1">
      <protection locked="0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/>
    <xf numFmtId="4" fontId="7" fillId="8" borderId="1" xfId="0" applyNumberFormat="1" applyFont="1" applyFill="1" applyBorder="1"/>
    <xf numFmtId="4" fontId="7" fillId="8" borderId="1" xfId="0" applyNumberFormat="1" applyFont="1" applyFill="1" applyBorder="1" applyProtection="1">
      <protection locked="0"/>
    </xf>
    <xf numFmtId="10" fontId="7" fillId="8" borderId="1" xfId="0" applyNumberFormat="1" applyFont="1" applyFill="1" applyBorder="1" applyAlignment="1" applyProtection="1">
      <alignment horizontal="right"/>
      <protection locked="0"/>
    </xf>
    <xf numFmtId="4" fontId="7" fillId="8" borderId="0" xfId="0" applyNumberFormat="1" applyFont="1" applyFill="1" applyProtection="1">
      <protection locked="0"/>
    </xf>
    <xf numFmtId="4" fontId="1" fillId="8" borderId="1" xfId="0" applyNumberFormat="1" applyFont="1" applyFill="1" applyBorder="1" applyAlignment="1" applyProtection="1">
      <alignment horizontal="right"/>
      <protection locked="0"/>
    </xf>
    <xf numFmtId="4" fontId="1" fillId="8" borderId="1" xfId="0" applyNumberFormat="1" applyFont="1" applyFill="1" applyBorder="1"/>
    <xf numFmtId="3" fontId="1" fillId="8" borderId="1" xfId="0" applyNumberFormat="1" applyFont="1" applyFill="1" applyBorder="1"/>
    <xf numFmtId="3" fontId="7" fillId="8" borderId="1" xfId="0" applyNumberFormat="1" applyFont="1" applyFill="1" applyBorder="1" applyProtection="1">
      <protection locked="0"/>
    </xf>
    <xf numFmtId="3" fontId="7" fillId="8" borderId="1" xfId="0" applyNumberFormat="1" applyFont="1" applyFill="1" applyBorder="1"/>
    <xf numFmtId="0" fontId="1" fillId="8" borderId="0" xfId="0" applyFont="1" applyFill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4" fontId="1" fillId="8" borderId="1" xfId="0" applyNumberFormat="1" applyFont="1" applyFill="1" applyBorder="1" applyProtection="1">
      <protection locked="0"/>
    </xf>
    <xf numFmtId="10" fontId="1" fillId="8" borderId="1" xfId="0" applyNumberFormat="1" applyFont="1" applyFill="1" applyBorder="1" applyAlignment="1" applyProtection="1">
      <alignment horizontal="right"/>
      <protection locked="0"/>
    </xf>
    <xf numFmtId="3" fontId="1" fillId="8" borderId="1" xfId="0" applyNumberFormat="1" applyFont="1" applyFill="1" applyBorder="1" applyProtection="1">
      <protection locked="0"/>
    </xf>
    <xf numFmtId="0" fontId="2" fillId="8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4" fontId="1" fillId="5" borderId="1" xfId="0" applyNumberFormat="1" applyFont="1" applyFill="1" applyBorder="1"/>
    <xf numFmtId="4" fontId="1" fillId="5" borderId="1" xfId="0" applyNumberFormat="1" applyFont="1" applyFill="1" applyBorder="1" applyProtection="1">
      <protection locked="0"/>
    </xf>
    <xf numFmtId="10" fontId="1" fillId="5" borderId="1" xfId="0" applyNumberFormat="1" applyFont="1" applyFill="1" applyBorder="1" applyAlignment="1" applyProtection="1">
      <alignment horizontal="right"/>
      <protection locked="0"/>
    </xf>
    <xf numFmtId="3" fontId="1" fillId="5" borderId="1" xfId="0" applyNumberFormat="1" applyFont="1" applyFill="1" applyBorder="1"/>
    <xf numFmtId="3" fontId="1" fillId="5" borderId="1" xfId="0" applyNumberFormat="1" applyFont="1" applyFill="1" applyBorder="1" applyProtection="1">
      <protection locked="0"/>
    </xf>
    <xf numFmtId="0" fontId="1" fillId="5" borderId="0" xfId="0" applyFont="1" applyFill="1"/>
    <xf numFmtId="4" fontId="1" fillId="6" borderId="0" xfId="0" applyNumberFormat="1" applyFont="1" applyFill="1" applyProtection="1"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1" fillId="4" borderId="1" xfId="0" applyNumberFormat="1" applyFont="1" applyFill="1" applyBorder="1"/>
    <xf numFmtId="4" fontId="1" fillId="4" borderId="1" xfId="0" applyNumberFormat="1" applyFont="1" applyFill="1" applyBorder="1" applyProtection="1">
      <protection locked="0"/>
    </xf>
    <xf numFmtId="10" fontId="1" fillId="4" borderId="1" xfId="0" applyNumberFormat="1" applyFont="1" applyFill="1" applyBorder="1" applyAlignment="1" applyProtection="1">
      <alignment horizontal="right"/>
      <protection locked="0"/>
    </xf>
    <xf numFmtId="4" fontId="1" fillId="4" borderId="0" xfId="0" applyNumberFormat="1" applyFont="1" applyFill="1" applyProtection="1">
      <protection locked="0"/>
    </xf>
    <xf numFmtId="3" fontId="1" fillId="4" borderId="1" xfId="0" applyNumberFormat="1" applyFont="1" applyFill="1" applyBorder="1"/>
    <xf numFmtId="3" fontId="1" fillId="4" borderId="1" xfId="0" applyNumberFormat="1" applyFont="1" applyFill="1" applyBorder="1" applyProtection="1">
      <protection locked="0"/>
    </xf>
    <xf numFmtId="0" fontId="1" fillId="4" borderId="0" xfId="0" applyFont="1" applyFill="1"/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Protection="1">
      <protection locked="0"/>
    </xf>
    <xf numFmtId="10" fontId="1" fillId="0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Fill="1" applyBorder="1"/>
    <xf numFmtId="3" fontId="1" fillId="0" borderId="1" xfId="0" applyNumberFormat="1" applyFont="1" applyFill="1" applyBorder="1" applyProtection="1">
      <protection locked="0"/>
    </xf>
    <xf numFmtId="0" fontId="1" fillId="0" borderId="0" xfId="0" applyFont="1" applyFill="1"/>
    <xf numFmtId="0" fontId="3" fillId="0" borderId="0" xfId="0" applyFont="1" applyAlignment="1">
      <alignment horizontal="center"/>
    </xf>
    <xf numFmtId="0" fontId="11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89"/>
  <sheetViews>
    <sheetView tabSelected="1" view="pageBreakPreview" topLeftCell="A17" zoomScale="70" zoomScaleNormal="60" zoomScaleSheetLayoutView="70" workbookViewId="0">
      <selection activeCell="Z65" sqref="Z65:Z72"/>
    </sheetView>
  </sheetViews>
  <sheetFormatPr defaultColWidth="8.7109375" defaultRowHeight="15"/>
  <cols>
    <col min="1" max="1" width="7.7109375" style="2" customWidth="1"/>
    <col min="2" max="2" width="30.7109375" style="2" customWidth="1"/>
    <col min="3" max="3" width="7.5703125" style="2" customWidth="1"/>
    <col min="4" max="4" width="8.5703125" style="2" customWidth="1"/>
    <col min="5" max="5" width="6.5703125" style="2" customWidth="1"/>
    <col min="6" max="6" width="8.7109375" style="2" customWidth="1"/>
    <col min="7" max="7" width="7.28515625" style="2" customWidth="1"/>
    <col min="8" max="8" width="8" style="2" customWidth="1"/>
    <col min="9" max="9" width="6.85546875" style="2" customWidth="1"/>
    <col min="10" max="10" width="7.85546875" style="2" customWidth="1"/>
    <col min="11" max="11" width="7.42578125" style="2" customWidth="1"/>
    <col min="12" max="12" width="8.28515625" style="2" customWidth="1"/>
    <col min="13" max="13" width="7.5703125" style="2" customWidth="1"/>
    <col min="14" max="14" width="8.140625" style="2" customWidth="1"/>
    <col min="15" max="15" width="7.5703125" style="2" customWidth="1"/>
    <col min="16" max="18" width="7.85546875" style="2" customWidth="1"/>
    <col min="19" max="19" width="9.7109375" style="2" customWidth="1"/>
    <col min="20" max="21" width="12" style="2" customWidth="1"/>
    <col min="22" max="22" width="9.7109375" style="2" customWidth="1"/>
    <col min="23" max="23" width="11.28515625" style="2" customWidth="1"/>
    <col min="24" max="24" width="11.7109375" style="2" customWidth="1"/>
    <col min="25" max="27" width="12.7109375" style="2" customWidth="1"/>
    <col min="28" max="16384" width="8.7109375" style="2"/>
  </cols>
  <sheetData>
    <row r="2" spans="1:27" ht="15.75">
      <c r="A2" s="106" t="s">
        <v>36</v>
      </c>
      <c r="B2" s="106"/>
      <c r="C2" s="107" t="e">
        <f>+#REF!</f>
        <v>#REF!</v>
      </c>
      <c r="D2" s="107"/>
      <c r="E2" s="107"/>
      <c r="F2" s="107"/>
      <c r="G2" s="107"/>
      <c r="H2" s="107"/>
      <c r="I2" s="33"/>
      <c r="J2" s="33"/>
    </row>
    <row r="4" spans="1:27" ht="15.75">
      <c r="C4" s="106" t="s">
        <v>42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</row>
    <row r="5" spans="1:27">
      <c r="A5" s="3"/>
      <c r="C5" s="1"/>
      <c r="D5" s="1"/>
      <c r="E5" s="1"/>
    </row>
    <row r="6" spans="1:27" ht="18.75">
      <c r="B6" s="34" t="s">
        <v>39</v>
      </c>
    </row>
    <row r="7" spans="1:27" ht="18.75" customHeight="1">
      <c r="A7" s="115" t="s">
        <v>0</v>
      </c>
      <c r="B7" s="115" t="s">
        <v>2</v>
      </c>
      <c r="C7" s="108" t="s">
        <v>3</v>
      </c>
      <c r="D7" s="108" t="s">
        <v>4</v>
      </c>
      <c r="E7" s="111" t="s">
        <v>22</v>
      </c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2"/>
      <c r="T7" s="108" t="s">
        <v>7</v>
      </c>
      <c r="U7" s="108" t="s">
        <v>9</v>
      </c>
      <c r="V7" s="108" t="s">
        <v>32</v>
      </c>
      <c r="W7" s="108" t="s">
        <v>35</v>
      </c>
      <c r="X7" s="108" t="s">
        <v>37</v>
      </c>
      <c r="Y7" s="108" t="s">
        <v>31</v>
      </c>
      <c r="Z7" s="108" t="s">
        <v>10</v>
      </c>
      <c r="AA7" s="108" t="s">
        <v>11</v>
      </c>
    </row>
    <row r="8" spans="1:27" ht="141" customHeight="1">
      <c r="A8" s="116"/>
      <c r="B8" s="116"/>
      <c r="C8" s="109"/>
      <c r="D8" s="109"/>
      <c r="E8" s="111" t="s">
        <v>38</v>
      </c>
      <c r="F8" s="112"/>
      <c r="G8" s="111" t="s">
        <v>34</v>
      </c>
      <c r="H8" s="112"/>
      <c r="I8" s="111" t="s">
        <v>21</v>
      </c>
      <c r="J8" s="112"/>
      <c r="K8" s="111" t="s">
        <v>25</v>
      </c>
      <c r="L8" s="112"/>
      <c r="M8" s="111" t="s">
        <v>43</v>
      </c>
      <c r="N8" s="112"/>
      <c r="O8" s="111" t="s">
        <v>5</v>
      </c>
      <c r="P8" s="112"/>
      <c r="Q8" s="111" t="s">
        <v>41</v>
      </c>
      <c r="R8" s="112"/>
      <c r="S8" s="108" t="s">
        <v>6</v>
      </c>
      <c r="T8" s="109"/>
      <c r="U8" s="109"/>
      <c r="V8" s="109"/>
      <c r="W8" s="109"/>
      <c r="X8" s="109"/>
      <c r="Y8" s="109"/>
      <c r="Z8" s="109"/>
      <c r="AA8" s="109"/>
    </row>
    <row r="9" spans="1:27" ht="82.5" customHeight="1">
      <c r="A9" s="117"/>
      <c r="B9" s="117"/>
      <c r="C9" s="110"/>
      <c r="D9" s="110"/>
      <c r="E9" s="4" t="s">
        <v>28</v>
      </c>
      <c r="F9" s="4" t="s">
        <v>29</v>
      </c>
      <c r="G9" s="4" t="s">
        <v>28</v>
      </c>
      <c r="H9" s="4" t="s">
        <v>29</v>
      </c>
      <c r="I9" s="4" t="s">
        <v>28</v>
      </c>
      <c r="J9" s="4" t="s">
        <v>29</v>
      </c>
      <c r="K9" s="4" t="s">
        <v>28</v>
      </c>
      <c r="L9" s="4" t="s">
        <v>29</v>
      </c>
      <c r="M9" s="4" t="s">
        <v>28</v>
      </c>
      <c r="N9" s="4" t="s">
        <v>29</v>
      </c>
      <c r="O9" s="4" t="s">
        <v>28</v>
      </c>
      <c r="P9" s="4" t="s">
        <v>29</v>
      </c>
      <c r="Q9" s="4" t="s">
        <v>40</v>
      </c>
      <c r="R9" s="4" t="s">
        <v>29</v>
      </c>
      <c r="S9" s="110"/>
      <c r="T9" s="110"/>
      <c r="U9" s="110"/>
      <c r="V9" s="110"/>
      <c r="W9" s="110"/>
      <c r="X9" s="110"/>
      <c r="Y9" s="110"/>
      <c r="Z9" s="110"/>
      <c r="AA9" s="110"/>
    </row>
    <row r="10" spans="1:27" ht="18" customHeight="1">
      <c r="A10" s="5"/>
      <c r="B10" s="20" t="s">
        <v>26</v>
      </c>
      <c r="C10" s="25">
        <f>SUM(C11:C29)</f>
        <v>174.7</v>
      </c>
      <c r="D10" s="25">
        <f>SUM(D11:D29)</f>
        <v>45.46</v>
      </c>
      <c r="E10" s="23"/>
      <c r="F10" s="21"/>
      <c r="G10" s="23"/>
      <c r="H10" s="21"/>
      <c r="I10" s="23"/>
      <c r="J10" s="24"/>
      <c r="K10" s="23"/>
      <c r="L10" s="21"/>
      <c r="M10" s="23"/>
      <c r="N10" s="21"/>
      <c r="O10" s="23"/>
      <c r="P10" s="21"/>
      <c r="Q10" s="21"/>
      <c r="R10" s="21"/>
      <c r="S10" s="25">
        <f>SUM(S11:S29)</f>
        <v>243.65000000000003</v>
      </c>
      <c r="T10" s="21"/>
      <c r="U10" s="22"/>
      <c r="V10" s="26">
        <f t="shared" ref="V10:AA10" si="0">SUM(V11:V29)</f>
        <v>18</v>
      </c>
      <c r="W10" s="26">
        <f t="shared" si="0"/>
        <v>44297</v>
      </c>
      <c r="X10" s="26">
        <f t="shared" si="0"/>
        <v>0</v>
      </c>
      <c r="Y10" s="26">
        <f t="shared" si="0"/>
        <v>1219877.7703599997</v>
      </c>
      <c r="Z10" s="26">
        <f t="shared" si="0"/>
        <v>1740196.5340370901</v>
      </c>
      <c r="AA10" s="26">
        <f t="shared" si="0"/>
        <v>2029939.2569542655</v>
      </c>
    </row>
    <row r="11" spans="1:27" s="54" customFormat="1" ht="29.25">
      <c r="A11" s="46">
        <v>1</v>
      </c>
      <c r="B11" s="47" t="s">
        <v>44</v>
      </c>
      <c r="C11" s="48">
        <v>6.74</v>
      </c>
      <c r="D11" s="48"/>
      <c r="E11" s="49" t="s">
        <v>24</v>
      </c>
      <c r="F11" s="48"/>
      <c r="G11" s="49" t="s">
        <v>24</v>
      </c>
      <c r="H11" s="48"/>
      <c r="I11" s="49" t="s">
        <v>24</v>
      </c>
      <c r="J11" s="48"/>
      <c r="K11" s="49" t="s">
        <v>24</v>
      </c>
      <c r="L11" s="48"/>
      <c r="M11" s="49" t="s">
        <v>24</v>
      </c>
      <c r="N11" s="48"/>
      <c r="O11" s="49" t="s">
        <v>24</v>
      </c>
      <c r="P11" s="48"/>
      <c r="Q11" s="50" t="s">
        <v>24</v>
      </c>
      <c r="R11" s="48"/>
      <c r="S11" s="51">
        <f>C11+D11+F11+H11+J11+L11+N11+P11+R11</f>
        <v>6.74</v>
      </c>
      <c r="T11" s="48">
        <v>12193.541999999999</v>
      </c>
      <c r="U11" s="52">
        <f>S11*T11</f>
        <v>82184.473079999996</v>
      </c>
      <c r="V11" s="53">
        <v>1</v>
      </c>
      <c r="W11" s="53">
        <v>1470</v>
      </c>
      <c r="X11" s="53"/>
      <c r="Y11" s="52">
        <f>U11*V11+W11+X11</f>
        <v>83654.473079999996</v>
      </c>
      <c r="Z11" s="52">
        <f>Y11/0.701</f>
        <v>119335.9102425107</v>
      </c>
      <c r="AA11" s="52">
        <f>Z11+(Z11*16.65%)</f>
        <v>139205.33929788874</v>
      </c>
    </row>
    <row r="12" spans="1:27" s="54" customFormat="1" ht="29.25">
      <c r="A12" s="46">
        <v>1</v>
      </c>
      <c r="B12" s="47" t="s">
        <v>45</v>
      </c>
      <c r="C12" s="48">
        <v>7.74</v>
      </c>
      <c r="D12" s="48"/>
      <c r="E12" s="49" t="s">
        <v>24</v>
      </c>
      <c r="F12" s="48"/>
      <c r="G12" s="49" t="s">
        <v>24</v>
      </c>
      <c r="H12" s="48"/>
      <c r="I12" s="49" t="s">
        <v>24</v>
      </c>
      <c r="J12" s="48"/>
      <c r="K12" s="49" t="s">
        <v>24</v>
      </c>
      <c r="L12" s="48"/>
      <c r="M12" s="49" t="s">
        <v>24</v>
      </c>
      <c r="N12" s="48"/>
      <c r="O12" s="49" t="s">
        <v>24</v>
      </c>
      <c r="P12" s="48"/>
      <c r="Q12" s="50" t="s">
        <v>24</v>
      </c>
      <c r="R12" s="48"/>
      <c r="S12" s="51">
        <f t="shared" ref="S12:S14" si="1">C12+D12+F12+H12+J12+L12+N12+P12+R12</f>
        <v>7.74</v>
      </c>
      <c r="T12" s="48">
        <v>12193.541999999999</v>
      </c>
      <c r="U12" s="52">
        <f t="shared" ref="U12:U14" si="2">S12*T12</f>
        <v>94378.015079999997</v>
      </c>
      <c r="V12" s="53">
        <v>1</v>
      </c>
      <c r="W12" s="53">
        <v>6766</v>
      </c>
      <c r="X12" s="53"/>
      <c r="Y12" s="52">
        <f t="shared" ref="Y12:Y14" si="3">U12*V12+W12+X12</f>
        <v>101144.01508</v>
      </c>
      <c r="Z12" s="52">
        <f t="shared" ref="Z12:Z17" si="4">Y12/0.701</f>
        <v>144285.32821683309</v>
      </c>
      <c r="AA12" s="52">
        <f t="shared" ref="AA12:AA17" si="5">Z12+(Z12*16.65%)</f>
        <v>168308.8353649358</v>
      </c>
    </row>
    <row r="13" spans="1:27" s="54" customFormat="1" ht="29.25">
      <c r="A13" s="46">
        <v>1</v>
      </c>
      <c r="B13" s="47" t="s">
        <v>46</v>
      </c>
      <c r="C13" s="48">
        <v>6.75</v>
      </c>
      <c r="D13" s="48"/>
      <c r="E13" s="49" t="s">
        <v>24</v>
      </c>
      <c r="F13" s="48"/>
      <c r="G13" s="49" t="s">
        <v>24</v>
      </c>
      <c r="H13" s="48"/>
      <c r="I13" s="49" t="s">
        <v>24</v>
      </c>
      <c r="J13" s="48"/>
      <c r="K13" s="49" t="s">
        <v>24</v>
      </c>
      <c r="L13" s="48"/>
      <c r="M13" s="49" t="s">
        <v>24</v>
      </c>
      <c r="N13" s="48"/>
      <c r="O13" s="49" t="s">
        <v>24</v>
      </c>
      <c r="P13" s="48"/>
      <c r="Q13" s="50" t="s">
        <v>24</v>
      </c>
      <c r="R13" s="48"/>
      <c r="S13" s="51">
        <f t="shared" si="1"/>
        <v>6.75</v>
      </c>
      <c r="T13" s="48">
        <v>12193.541999999999</v>
      </c>
      <c r="U13" s="52">
        <f t="shared" si="2"/>
        <v>82306.40849999999</v>
      </c>
      <c r="V13" s="53">
        <v>1</v>
      </c>
      <c r="W13" s="53">
        <v>2745</v>
      </c>
      <c r="X13" s="53"/>
      <c r="Y13" s="52">
        <f t="shared" si="3"/>
        <v>85051.40849999999</v>
      </c>
      <c r="Z13" s="52">
        <f t="shared" si="4"/>
        <v>121328.68544935805</v>
      </c>
      <c r="AA13" s="52">
        <f t="shared" si="5"/>
        <v>141529.91157667615</v>
      </c>
    </row>
    <row r="14" spans="1:27" s="54" customFormat="1">
      <c r="A14" s="46">
        <v>1</v>
      </c>
      <c r="B14" s="55" t="s">
        <v>47</v>
      </c>
      <c r="C14" s="48">
        <v>6.2</v>
      </c>
      <c r="D14" s="48"/>
      <c r="E14" s="49" t="s">
        <v>24</v>
      </c>
      <c r="F14" s="48"/>
      <c r="G14" s="49" t="s">
        <v>24</v>
      </c>
      <c r="H14" s="48"/>
      <c r="I14" s="49" t="s">
        <v>24</v>
      </c>
      <c r="J14" s="48"/>
      <c r="K14" s="49" t="s">
        <v>24</v>
      </c>
      <c r="L14" s="48"/>
      <c r="M14" s="49" t="s">
        <v>24</v>
      </c>
      <c r="N14" s="48"/>
      <c r="O14" s="49" t="s">
        <v>24</v>
      </c>
      <c r="P14" s="48"/>
      <c r="Q14" s="50" t="s">
        <v>24</v>
      </c>
      <c r="R14" s="48"/>
      <c r="S14" s="51">
        <f t="shared" si="1"/>
        <v>6.2</v>
      </c>
      <c r="T14" s="48">
        <v>12193.541999999999</v>
      </c>
      <c r="U14" s="52">
        <f t="shared" si="2"/>
        <v>75599.960399999996</v>
      </c>
      <c r="V14" s="53">
        <v>1</v>
      </c>
      <c r="W14" s="53">
        <v>4683</v>
      </c>
      <c r="X14" s="53"/>
      <c r="Y14" s="52">
        <f t="shared" si="3"/>
        <v>80282.960399999996</v>
      </c>
      <c r="Z14" s="52">
        <f t="shared" si="4"/>
        <v>114526.33437945791</v>
      </c>
      <c r="AA14" s="52">
        <f t="shared" si="5"/>
        <v>133594.96905363764</v>
      </c>
    </row>
    <row r="15" spans="1:27" s="54" customFormat="1">
      <c r="A15" s="46">
        <v>1</v>
      </c>
      <c r="B15" s="55" t="s">
        <v>47</v>
      </c>
      <c r="C15" s="48">
        <v>6.2</v>
      </c>
      <c r="D15" s="48"/>
      <c r="E15" s="49" t="s">
        <v>24</v>
      </c>
      <c r="F15" s="48"/>
      <c r="G15" s="49" t="s">
        <v>24</v>
      </c>
      <c r="H15" s="48"/>
      <c r="I15" s="49" t="s">
        <v>24</v>
      </c>
      <c r="J15" s="48"/>
      <c r="K15" s="49" t="s">
        <v>24</v>
      </c>
      <c r="L15" s="48"/>
      <c r="M15" s="49" t="s">
        <v>24</v>
      </c>
      <c r="N15" s="48"/>
      <c r="O15" s="49" t="s">
        <v>24</v>
      </c>
      <c r="P15" s="48"/>
      <c r="Q15" s="50" t="s">
        <v>24</v>
      </c>
      <c r="R15" s="48"/>
      <c r="S15" s="51">
        <f t="shared" ref="S15:S17" si="6">C15+D15+F15+H15+J15+L15+N15+P15+R15</f>
        <v>6.2</v>
      </c>
      <c r="T15" s="48">
        <v>12193.541999999999</v>
      </c>
      <c r="U15" s="52">
        <f t="shared" ref="U15:U17" si="7">S15*T15</f>
        <v>75599.960399999996</v>
      </c>
      <c r="V15" s="53">
        <v>2</v>
      </c>
      <c r="W15" s="53">
        <v>7028</v>
      </c>
      <c r="X15" s="53"/>
      <c r="Y15" s="52">
        <f t="shared" ref="Y15:Y17" si="8">U15*V15+W15+X15</f>
        <v>158227.92079999999</v>
      </c>
      <c r="Z15" s="52">
        <f t="shared" si="4"/>
        <v>225717.43338088447</v>
      </c>
      <c r="AA15" s="52">
        <f t="shared" si="5"/>
        <v>263299.38603880175</v>
      </c>
    </row>
    <row r="16" spans="1:27" s="54" customFormat="1">
      <c r="A16" s="46">
        <v>1</v>
      </c>
      <c r="B16" s="55" t="s">
        <v>47</v>
      </c>
      <c r="C16" s="48">
        <v>6.2</v>
      </c>
      <c r="D16" s="48"/>
      <c r="E16" s="49" t="s">
        <v>24</v>
      </c>
      <c r="F16" s="48"/>
      <c r="G16" s="49" t="s">
        <v>24</v>
      </c>
      <c r="H16" s="48"/>
      <c r="I16" s="49" t="s">
        <v>24</v>
      </c>
      <c r="J16" s="48"/>
      <c r="K16" s="49" t="s">
        <v>24</v>
      </c>
      <c r="L16" s="48"/>
      <c r="M16" s="49" t="s">
        <v>24</v>
      </c>
      <c r="N16" s="48"/>
      <c r="O16" s="49" t="s">
        <v>24</v>
      </c>
      <c r="P16" s="48"/>
      <c r="Q16" s="50" t="s">
        <v>24</v>
      </c>
      <c r="R16" s="48"/>
      <c r="S16" s="51">
        <f t="shared" si="6"/>
        <v>6.2</v>
      </c>
      <c r="T16" s="48">
        <v>12193.541999999999</v>
      </c>
      <c r="U16" s="52">
        <f t="shared" si="7"/>
        <v>75599.960399999996</v>
      </c>
      <c r="V16" s="53">
        <v>1</v>
      </c>
      <c r="W16" s="53">
        <v>2537</v>
      </c>
      <c r="X16" s="53"/>
      <c r="Y16" s="52">
        <f t="shared" si="8"/>
        <v>78136.960399999996</v>
      </c>
      <c r="Z16" s="52">
        <f t="shared" si="4"/>
        <v>111464.9934379458</v>
      </c>
      <c r="AA16" s="52">
        <f t="shared" si="5"/>
        <v>130023.91484536378</v>
      </c>
    </row>
    <row r="17" spans="1:27" s="54" customFormat="1">
      <c r="A17" s="46">
        <v>1</v>
      </c>
      <c r="B17" s="55" t="s">
        <v>47</v>
      </c>
      <c r="C17" s="48">
        <v>6.2</v>
      </c>
      <c r="D17" s="48"/>
      <c r="E17" s="49" t="s">
        <v>24</v>
      </c>
      <c r="F17" s="48"/>
      <c r="G17" s="49" t="s">
        <v>24</v>
      </c>
      <c r="H17" s="48"/>
      <c r="I17" s="49" t="s">
        <v>24</v>
      </c>
      <c r="J17" s="48"/>
      <c r="K17" s="49" t="s">
        <v>24</v>
      </c>
      <c r="L17" s="48"/>
      <c r="M17" s="49" t="s">
        <v>24</v>
      </c>
      <c r="N17" s="48"/>
      <c r="O17" s="49" t="s">
        <v>24</v>
      </c>
      <c r="P17" s="48"/>
      <c r="Q17" s="50" t="s">
        <v>24</v>
      </c>
      <c r="R17" s="48"/>
      <c r="S17" s="51">
        <f t="shared" si="6"/>
        <v>6.2</v>
      </c>
      <c r="T17" s="48">
        <v>12193.541999999999</v>
      </c>
      <c r="U17" s="52">
        <f t="shared" si="7"/>
        <v>75599.960399999996</v>
      </c>
      <c r="V17" s="53">
        <v>1</v>
      </c>
      <c r="W17" s="53">
        <v>592</v>
      </c>
      <c r="X17" s="53"/>
      <c r="Y17" s="52">
        <f t="shared" si="8"/>
        <v>76191.960399999996</v>
      </c>
      <c r="Z17" s="52">
        <f t="shared" si="4"/>
        <v>108690.38573466477</v>
      </c>
      <c r="AA17" s="52">
        <f t="shared" si="5"/>
        <v>126787.33495948646</v>
      </c>
    </row>
    <row r="18" spans="1:27" s="45" customFormat="1" ht="29.25">
      <c r="A18" s="35">
        <v>2</v>
      </c>
      <c r="B18" s="36" t="s">
        <v>48</v>
      </c>
      <c r="C18" s="37">
        <v>14.85</v>
      </c>
      <c r="D18" s="38">
        <v>9</v>
      </c>
      <c r="E18" s="39" t="s">
        <v>24</v>
      </c>
      <c r="F18" s="38">
        <v>7.15</v>
      </c>
      <c r="G18" s="39" t="s">
        <v>24</v>
      </c>
      <c r="H18" s="40"/>
      <c r="I18" s="39" t="s">
        <v>24</v>
      </c>
      <c r="J18" s="40"/>
      <c r="K18" s="39" t="s">
        <v>24</v>
      </c>
      <c r="L18" s="40"/>
      <c r="M18" s="39" t="s">
        <v>24</v>
      </c>
      <c r="N18" s="40"/>
      <c r="O18" s="39" t="s">
        <v>24</v>
      </c>
      <c r="P18" s="40"/>
      <c r="Q18" s="41" t="s">
        <v>24</v>
      </c>
      <c r="R18" s="40"/>
      <c r="S18" s="42">
        <f t="shared" ref="S18:S29" si="9">C18+D18+F18+H18+J18+L18+N18+P18+R18</f>
        <v>31</v>
      </c>
      <c r="T18" s="40">
        <v>2624.14</v>
      </c>
      <c r="U18" s="43">
        <f>S18*T18</f>
        <v>81348.34</v>
      </c>
      <c r="V18" s="44">
        <v>1</v>
      </c>
      <c r="W18" s="44">
        <v>4601</v>
      </c>
      <c r="X18" s="44"/>
      <c r="Y18" s="43">
        <f t="shared" ref="Y18:Y29" si="10">U18*V18+W18+X18</f>
        <v>85949.34</v>
      </c>
      <c r="Z18" s="43">
        <f>Y18/0.701</f>
        <v>122609.61483594865</v>
      </c>
      <c r="AA18" s="43">
        <f t="shared" ref="AA18:AA29" si="11">Z18+(Z18*16.65%)</f>
        <v>143024.11570613409</v>
      </c>
    </row>
    <row r="19" spans="1:27" s="45" customFormat="1" ht="29.25">
      <c r="A19" s="35">
        <v>2</v>
      </c>
      <c r="B19" s="36" t="s">
        <v>49</v>
      </c>
      <c r="C19" s="37">
        <v>14.85</v>
      </c>
      <c r="D19" s="38">
        <v>9</v>
      </c>
      <c r="E19" s="39" t="s">
        <v>24</v>
      </c>
      <c r="F19" s="38">
        <v>7.15</v>
      </c>
      <c r="G19" s="39" t="s">
        <v>24</v>
      </c>
      <c r="H19" s="40"/>
      <c r="I19" s="39" t="s">
        <v>24</v>
      </c>
      <c r="J19" s="40"/>
      <c r="K19" s="39" t="s">
        <v>24</v>
      </c>
      <c r="L19" s="40"/>
      <c r="M19" s="39" t="s">
        <v>24</v>
      </c>
      <c r="N19" s="40"/>
      <c r="O19" s="39" t="s">
        <v>24</v>
      </c>
      <c r="P19" s="40"/>
      <c r="Q19" s="41" t="s">
        <v>24</v>
      </c>
      <c r="R19" s="40"/>
      <c r="S19" s="42">
        <f t="shared" ref="S19" si="12">C19+D19+F19+H19+J19+L19+N19+P19+R19</f>
        <v>31</v>
      </c>
      <c r="T19" s="40">
        <v>2624.14</v>
      </c>
      <c r="U19" s="43">
        <f>S19*T19</f>
        <v>81348.34</v>
      </c>
      <c r="V19" s="44">
        <v>1</v>
      </c>
      <c r="W19" s="44">
        <v>1558</v>
      </c>
      <c r="X19" s="44"/>
      <c r="Y19" s="43">
        <f t="shared" ref="Y19" si="13">U19*V19+W19+X19</f>
        <v>82906.34</v>
      </c>
      <c r="Z19" s="43">
        <f>Y19/0.701</f>
        <v>118268.67332382311</v>
      </c>
      <c r="AA19" s="43">
        <f t="shared" ref="AA19" si="14">Z19+(Z19*16.65%)</f>
        <v>137960.40743223965</v>
      </c>
    </row>
    <row r="20" spans="1:27" s="45" customFormat="1" ht="43.5">
      <c r="A20" s="35">
        <v>2</v>
      </c>
      <c r="B20" s="36" t="s">
        <v>50</v>
      </c>
      <c r="C20" s="37">
        <v>14.85</v>
      </c>
      <c r="D20" s="38">
        <v>9</v>
      </c>
      <c r="E20" s="39" t="s">
        <v>24</v>
      </c>
      <c r="F20" s="38">
        <v>7.15</v>
      </c>
      <c r="G20" s="39" t="s">
        <v>24</v>
      </c>
      <c r="H20" s="40"/>
      <c r="I20" s="39" t="s">
        <v>24</v>
      </c>
      <c r="J20" s="40"/>
      <c r="K20" s="39" t="s">
        <v>24</v>
      </c>
      <c r="L20" s="40"/>
      <c r="M20" s="39" t="s">
        <v>24</v>
      </c>
      <c r="N20" s="40"/>
      <c r="O20" s="39" t="s">
        <v>24</v>
      </c>
      <c r="P20" s="40"/>
      <c r="Q20" s="41" t="s">
        <v>24</v>
      </c>
      <c r="R20" s="40"/>
      <c r="S20" s="42">
        <f t="shared" ref="S20" si="15">C20+D20+F20+H20+J20+L20+N20+P20+R20</f>
        <v>31</v>
      </c>
      <c r="T20" s="40">
        <v>2624.14</v>
      </c>
      <c r="U20" s="43">
        <f>S20*T20</f>
        <v>81348.34</v>
      </c>
      <c r="V20" s="44">
        <v>1</v>
      </c>
      <c r="W20" s="44">
        <v>1258</v>
      </c>
      <c r="X20" s="44"/>
      <c r="Y20" s="43">
        <f t="shared" ref="Y20" si="16">U20*V20+W20+X20</f>
        <v>82606.34</v>
      </c>
      <c r="Z20" s="43">
        <f>Y20/0.701</f>
        <v>117840.71326676177</v>
      </c>
      <c r="AA20" s="43">
        <f t="shared" ref="AA20" si="17">Z20+(Z20*16.65%)</f>
        <v>137461.19202567759</v>
      </c>
    </row>
    <row r="21" spans="1:27" s="72" customFormat="1" ht="28.5" customHeight="1">
      <c r="A21" s="61">
        <v>3</v>
      </c>
      <c r="B21" s="62" t="s">
        <v>12</v>
      </c>
      <c r="C21" s="63">
        <v>12.05</v>
      </c>
      <c r="D21" s="64">
        <v>8.4</v>
      </c>
      <c r="E21" s="65" t="s">
        <v>24</v>
      </c>
      <c r="F21" s="64"/>
      <c r="G21" s="65" t="s">
        <v>24</v>
      </c>
      <c r="H21" s="64"/>
      <c r="I21" s="65" t="s">
        <v>24</v>
      </c>
      <c r="J21" s="66"/>
      <c r="K21" s="65" t="s">
        <v>24</v>
      </c>
      <c r="L21" s="64"/>
      <c r="M21" s="65" t="s">
        <v>24</v>
      </c>
      <c r="N21" s="64"/>
      <c r="O21" s="65" t="s">
        <v>24</v>
      </c>
      <c r="P21" s="64"/>
      <c r="Q21" s="67" t="s">
        <v>24</v>
      </c>
      <c r="R21" s="64"/>
      <c r="S21" s="68">
        <f t="shared" si="9"/>
        <v>20.450000000000003</v>
      </c>
      <c r="T21" s="64">
        <v>2861.65</v>
      </c>
      <c r="U21" s="69">
        <f t="shared" ref="U21:U72" si="18">S21*T21</f>
        <v>58520.742500000008</v>
      </c>
      <c r="V21" s="70">
        <v>1</v>
      </c>
      <c r="W21" s="70">
        <v>3226</v>
      </c>
      <c r="X21" s="70"/>
      <c r="Y21" s="69">
        <f t="shared" si="10"/>
        <v>61746.742500000008</v>
      </c>
      <c r="Z21" s="71">
        <f t="shared" ref="Z21" si="19">Y21/0.701</f>
        <v>88083.798145506429</v>
      </c>
      <c r="AA21" s="69">
        <f t="shared" si="11"/>
        <v>102749.75053673325</v>
      </c>
    </row>
    <row r="22" spans="1:27" s="72" customFormat="1">
      <c r="A22" s="73">
        <v>4</v>
      </c>
      <c r="B22" s="74" t="s">
        <v>13</v>
      </c>
      <c r="C22" s="68">
        <v>10.77</v>
      </c>
      <c r="D22" s="75">
        <v>5.4</v>
      </c>
      <c r="E22" s="76" t="s">
        <v>24</v>
      </c>
      <c r="F22" s="75"/>
      <c r="G22" s="76" t="s">
        <v>24</v>
      </c>
      <c r="H22" s="75"/>
      <c r="I22" s="76" t="s">
        <v>24</v>
      </c>
      <c r="J22" s="75"/>
      <c r="K22" s="76" t="s">
        <v>24</v>
      </c>
      <c r="L22" s="75"/>
      <c r="M22" s="76" t="s">
        <v>24</v>
      </c>
      <c r="N22" s="75"/>
      <c r="O22" s="76" t="s">
        <v>24</v>
      </c>
      <c r="P22" s="75"/>
      <c r="Q22" s="67" t="s">
        <v>24</v>
      </c>
      <c r="R22" s="75"/>
      <c r="S22" s="68">
        <f t="shared" si="9"/>
        <v>16.170000000000002</v>
      </c>
      <c r="T22" s="75">
        <v>2861.65</v>
      </c>
      <c r="U22" s="69">
        <f t="shared" si="18"/>
        <v>46272.880500000007</v>
      </c>
      <c r="V22" s="77">
        <v>1</v>
      </c>
      <c r="W22" s="77">
        <v>3271</v>
      </c>
      <c r="X22" s="77"/>
      <c r="Y22" s="69">
        <f t="shared" si="10"/>
        <v>49543.880500000007</v>
      </c>
      <c r="Z22" s="69">
        <f t="shared" ref="Z22:Z28" si="20">Y22/0.701</f>
        <v>70676.006419400874</v>
      </c>
      <c r="AA22" s="69">
        <f t="shared" si="11"/>
        <v>82443.56148823112</v>
      </c>
    </row>
    <row r="23" spans="1:27" s="72" customFormat="1" ht="29.25">
      <c r="A23" s="73">
        <v>5</v>
      </c>
      <c r="B23" s="78" t="s">
        <v>14</v>
      </c>
      <c r="C23" s="68">
        <v>10.45</v>
      </c>
      <c r="D23" s="75"/>
      <c r="E23" s="76" t="s">
        <v>24</v>
      </c>
      <c r="F23" s="75"/>
      <c r="G23" s="76" t="s">
        <v>24</v>
      </c>
      <c r="H23" s="75"/>
      <c r="I23" s="76" t="s">
        <v>24</v>
      </c>
      <c r="J23" s="75"/>
      <c r="K23" s="76" t="s">
        <v>24</v>
      </c>
      <c r="L23" s="75"/>
      <c r="M23" s="76" t="s">
        <v>24</v>
      </c>
      <c r="N23" s="75"/>
      <c r="O23" s="76" t="s">
        <v>24</v>
      </c>
      <c r="P23" s="75"/>
      <c r="Q23" s="67" t="s">
        <v>24</v>
      </c>
      <c r="R23" s="75"/>
      <c r="S23" s="68">
        <f t="shared" si="9"/>
        <v>10.45</v>
      </c>
      <c r="T23" s="75"/>
      <c r="U23" s="69">
        <f t="shared" si="18"/>
        <v>0</v>
      </c>
      <c r="V23" s="77"/>
      <c r="W23" s="77"/>
      <c r="X23" s="77"/>
      <c r="Y23" s="69">
        <f t="shared" si="10"/>
        <v>0</v>
      </c>
      <c r="Z23" s="69">
        <f t="shared" si="20"/>
        <v>0</v>
      </c>
      <c r="AA23" s="69">
        <f t="shared" si="11"/>
        <v>0</v>
      </c>
    </row>
    <row r="24" spans="1:27" s="72" customFormat="1" ht="27" customHeight="1">
      <c r="A24" s="73">
        <v>6</v>
      </c>
      <c r="B24" s="74" t="s">
        <v>15</v>
      </c>
      <c r="C24" s="68">
        <v>9.91</v>
      </c>
      <c r="D24" s="75">
        <v>3.6</v>
      </c>
      <c r="E24" s="76" t="s">
        <v>24</v>
      </c>
      <c r="F24" s="75"/>
      <c r="G24" s="76" t="s">
        <v>24</v>
      </c>
      <c r="H24" s="75"/>
      <c r="I24" s="76" t="s">
        <v>24</v>
      </c>
      <c r="J24" s="75"/>
      <c r="K24" s="76">
        <v>0.1</v>
      </c>
      <c r="L24" s="75">
        <v>2.04</v>
      </c>
      <c r="M24" s="76" t="s">
        <v>24</v>
      </c>
      <c r="N24" s="75"/>
      <c r="O24" s="76" t="s">
        <v>24</v>
      </c>
      <c r="P24" s="75"/>
      <c r="Q24" s="67" t="s">
        <v>24</v>
      </c>
      <c r="R24" s="75"/>
      <c r="S24" s="68">
        <f t="shared" si="9"/>
        <v>15.55</v>
      </c>
      <c r="T24" s="75">
        <v>2861.65</v>
      </c>
      <c r="U24" s="69">
        <f t="shared" si="18"/>
        <v>44498.657500000001</v>
      </c>
      <c r="V24" s="77">
        <v>3</v>
      </c>
      <c r="W24" s="77">
        <v>2344</v>
      </c>
      <c r="X24" s="77"/>
      <c r="Y24" s="69">
        <f t="shared" si="10"/>
        <v>135839.9725</v>
      </c>
      <c r="Z24" s="69">
        <f t="shared" si="20"/>
        <v>193780.27460770329</v>
      </c>
      <c r="AA24" s="69">
        <f t="shared" si="11"/>
        <v>226044.6903298859</v>
      </c>
    </row>
    <row r="25" spans="1:27" s="72" customFormat="1">
      <c r="A25" s="73">
        <v>7</v>
      </c>
      <c r="B25" s="74" t="s">
        <v>16</v>
      </c>
      <c r="C25" s="68">
        <v>8.9499999999999993</v>
      </c>
      <c r="D25" s="75"/>
      <c r="E25" s="76" t="s">
        <v>24</v>
      </c>
      <c r="F25" s="75"/>
      <c r="G25" s="76" t="s">
        <v>24</v>
      </c>
      <c r="H25" s="75"/>
      <c r="I25" s="76" t="s">
        <v>24</v>
      </c>
      <c r="J25" s="75"/>
      <c r="K25" s="76" t="s">
        <v>24</v>
      </c>
      <c r="L25" s="75"/>
      <c r="M25" s="76" t="s">
        <v>24</v>
      </c>
      <c r="N25" s="75"/>
      <c r="O25" s="76" t="s">
        <v>24</v>
      </c>
      <c r="P25" s="75"/>
      <c r="Q25" s="67" t="s">
        <v>24</v>
      </c>
      <c r="R25" s="75"/>
      <c r="S25" s="68">
        <f t="shared" si="9"/>
        <v>8.9499999999999993</v>
      </c>
      <c r="T25" s="75"/>
      <c r="U25" s="69">
        <f t="shared" si="18"/>
        <v>0</v>
      </c>
      <c r="V25" s="77"/>
      <c r="W25" s="77"/>
      <c r="X25" s="77"/>
      <c r="Y25" s="69">
        <f t="shared" si="10"/>
        <v>0</v>
      </c>
      <c r="Z25" s="69">
        <f t="shared" si="20"/>
        <v>0</v>
      </c>
      <c r="AA25" s="69">
        <f t="shared" si="11"/>
        <v>0</v>
      </c>
    </row>
    <row r="26" spans="1:27" s="72" customFormat="1" ht="29.25">
      <c r="A26" s="73">
        <v>8</v>
      </c>
      <c r="B26" s="78" t="s">
        <v>17</v>
      </c>
      <c r="C26" s="68">
        <v>8.85</v>
      </c>
      <c r="D26" s="75">
        <v>0.53</v>
      </c>
      <c r="E26" s="76" t="s">
        <v>24</v>
      </c>
      <c r="F26" s="75"/>
      <c r="G26" s="76" t="s">
        <v>24</v>
      </c>
      <c r="H26" s="75"/>
      <c r="I26" s="76" t="s">
        <v>24</v>
      </c>
      <c r="J26" s="75"/>
      <c r="K26" s="76" t="s">
        <v>24</v>
      </c>
      <c r="L26" s="75"/>
      <c r="M26" s="76" t="s">
        <v>24</v>
      </c>
      <c r="N26" s="75"/>
      <c r="O26" s="76" t="s">
        <v>24</v>
      </c>
      <c r="P26" s="75"/>
      <c r="Q26" s="67" t="s">
        <v>24</v>
      </c>
      <c r="R26" s="75"/>
      <c r="S26" s="68">
        <f t="shared" si="9"/>
        <v>9.379999999999999</v>
      </c>
      <c r="T26" s="75">
        <v>3147.82</v>
      </c>
      <c r="U26" s="69">
        <f t="shared" si="18"/>
        <v>29526.551599999999</v>
      </c>
      <c r="V26" s="77">
        <v>1</v>
      </c>
      <c r="W26" s="77">
        <v>818</v>
      </c>
      <c r="X26" s="77"/>
      <c r="Y26" s="69">
        <f t="shared" si="10"/>
        <v>30344.551599999999</v>
      </c>
      <c r="Z26" s="69">
        <f t="shared" si="20"/>
        <v>43287.520114122686</v>
      </c>
      <c r="AA26" s="69">
        <f t="shared" si="11"/>
        <v>50494.892213124112</v>
      </c>
    </row>
    <row r="27" spans="1:27" s="72" customFormat="1">
      <c r="A27" s="73">
        <v>9</v>
      </c>
      <c r="B27" s="74" t="s">
        <v>18</v>
      </c>
      <c r="C27" s="68">
        <v>8.74</v>
      </c>
      <c r="D27" s="75"/>
      <c r="E27" s="76" t="s">
        <v>24</v>
      </c>
      <c r="F27" s="75"/>
      <c r="G27" s="76" t="s">
        <v>24</v>
      </c>
      <c r="H27" s="75"/>
      <c r="I27" s="76" t="s">
        <v>24</v>
      </c>
      <c r="J27" s="75"/>
      <c r="K27" s="76" t="s">
        <v>24</v>
      </c>
      <c r="L27" s="75"/>
      <c r="M27" s="76" t="s">
        <v>24</v>
      </c>
      <c r="N27" s="75"/>
      <c r="O27" s="76" t="s">
        <v>24</v>
      </c>
      <c r="P27" s="75"/>
      <c r="Q27" s="67" t="s">
        <v>24</v>
      </c>
      <c r="R27" s="75"/>
      <c r="S27" s="68">
        <f t="shared" si="9"/>
        <v>8.74</v>
      </c>
      <c r="T27" s="75"/>
      <c r="U27" s="69">
        <f t="shared" si="18"/>
        <v>0</v>
      </c>
      <c r="V27" s="77"/>
      <c r="W27" s="77"/>
      <c r="X27" s="77"/>
      <c r="Y27" s="69">
        <f t="shared" si="10"/>
        <v>0</v>
      </c>
      <c r="Z27" s="69">
        <f t="shared" si="20"/>
        <v>0</v>
      </c>
      <c r="AA27" s="69">
        <f t="shared" si="11"/>
        <v>0</v>
      </c>
    </row>
    <row r="28" spans="1:27" s="72" customFormat="1">
      <c r="A28" s="73">
        <v>10</v>
      </c>
      <c r="B28" s="74" t="s">
        <v>19</v>
      </c>
      <c r="C28" s="68">
        <v>8</v>
      </c>
      <c r="D28" s="75">
        <v>0.53</v>
      </c>
      <c r="E28" s="76" t="s">
        <v>24</v>
      </c>
      <c r="F28" s="75"/>
      <c r="G28" s="76" t="s">
        <v>24</v>
      </c>
      <c r="H28" s="75"/>
      <c r="I28" s="76" t="s">
        <v>24</v>
      </c>
      <c r="J28" s="75"/>
      <c r="K28" s="76" t="s">
        <v>24</v>
      </c>
      <c r="L28" s="75"/>
      <c r="M28" s="76" t="s">
        <v>24</v>
      </c>
      <c r="N28" s="75"/>
      <c r="O28" s="76" t="s">
        <v>24</v>
      </c>
      <c r="P28" s="75"/>
      <c r="Q28" s="67" t="s">
        <v>24</v>
      </c>
      <c r="R28" s="75"/>
      <c r="S28" s="68">
        <f t="shared" si="9"/>
        <v>8.5299999999999994</v>
      </c>
      <c r="T28" s="75">
        <v>3147.82</v>
      </c>
      <c r="U28" s="69">
        <f t="shared" si="18"/>
        <v>26850.904599999998</v>
      </c>
      <c r="V28" s="77">
        <v>1</v>
      </c>
      <c r="W28" s="77">
        <v>1400</v>
      </c>
      <c r="X28" s="77"/>
      <c r="Y28" s="69">
        <f t="shared" si="10"/>
        <v>28250.904599999998</v>
      </c>
      <c r="Z28" s="69">
        <f t="shared" si="20"/>
        <v>40300.862482168333</v>
      </c>
      <c r="AA28" s="69">
        <f t="shared" si="11"/>
        <v>47010.956085449361</v>
      </c>
    </row>
    <row r="29" spans="1:27" s="72" customFormat="1">
      <c r="A29" s="73">
        <v>11</v>
      </c>
      <c r="B29" s="74" t="s">
        <v>20</v>
      </c>
      <c r="C29" s="68">
        <v>6.4</v>
      </c>
      <c r="D29" s="75"/>
      <c r="E29" s="76" t="s">
        <v>24</v>
      </c>
      <c r="F29" s="75"/>
      <c r="G29" s="76" t="s">
        <v>24</v>
      </c>
      <c r="H29" s="75"/>
      <c r="I29" s="76" t="s">
        <v>24</v>
      </c>
      <c r="J29" s="75"/>
      <c r="K29" s="76" t="s">
        <v>24</v>
      </c>
      <c r="L29" s="75"/>
      <c r="M29" s="76" t="s">
        <v>24</v>
      </c>
      <c r="N29" s="75"/>
      <c r="O29" s="76" t="s">
        <v>24</v>
      </c>
      <c r="P29" s="75"/>
      <c r="Q29" s="67" t="s">
        <v>24</v>
      </c>
      <c r="R29" s="75"/>
      <c r="S29" s="68">
        <f t="shared" si="9"/>
        <v>6.4</v>
      </c>
      <c r="T29" s="75"/>
      <c r="U29" s="69">
        <f t="shared" si="18"/>
        <v>0</v>
      </c>
      <c r="V29" s="77"/>
      <c r="W29" s="77"/>
      <c r="X29" s="77"/>
      <c r="Y29" s="69">
        <f t="shared" si="10"/>
        <v>0</v>
      </c>
      <c r="Z29" s="69">
        <f>Y29/0.701</f>
        <v>0</v>
      </c>
      <c r="AA29" s="69">
        <f t="shared" si="11"/>
        <v>0</v>
      </c>
    </row>
    <row r="30" spans="1:27" ht="19.5">
      <c r="A30" s="5"/>
      <c r="B30" s="20" t="s">
        <v>27</v>
      </c>
      <c r="C30" s="25">
        <f>SUM(C31:C72)</f>
        <v>444.71000000000032</v>
      </c>
      <c r="D30" s="25">
        <f>SUM(D31:D72)</f>
        <v>209.71000000000004</v>
      </c>
      <c r="E30" s="23"/>
      <c r="F30" s="21"/>
      <c r="G30" s="23"/>
      <c r="H30" s="21"/>
      <c r="I30" s="23"/>
      <c r="J30" s="21"/>
      <c r="K30" s="23"/>
      <c r="L30" s="21"/>
      <c r="M30" s="23"/>
      <c r="N30" s="21"/>
      <c r="O30" s="23"/>
      <c r="P30" s="21"/>
      <c r="Q30" s="21"/>
      <c r="R30" s="21"/>
      <c r="S30" s="25">
        <f>SUM(S31:S72)</f>
        <v>679.54999999999984</v>
      </c>
      <c r="T30" s="21"/>
      <c r="U30" s="22">
        <f t="shared" si="18"/>
        <v>0</v>
      </c>
      <c r="V30" s="26">
        <f t="shared" ref="V30:AA30" si="21">SUM(V31:V72)</f>
        <v>40</v>
      </c>
      <c r="W30" s="26">
        <f t="shared" si="21"/>
        <v>156777</v>
      </c>
      <c r="X30" s="26">
        <f t="shared" si="21"/>
        <v>11910</v>
      </c>
      <c r="Y30" s="26">
        <f t="shared" si="21"/>
        <v>2100301.68903</v>
      </c>
      <c r="Z30" s="26">
        <f t="shared" si="21"/>
        <v>2996150.7689443654</v>
      </c>
      <c r="AA30" s="26">
        <f t="shared" si="21"/>
        <v>3495009.8719736021</v>
      </c>
    </row>
    <row r="31" spans="1:27" s="45" customFormat="1" ht="28.5" customHeight="1">
      <c r="A31" s="56">
        <v>3</v>
      </c>
      <c r="B31" s="57" t="s">
        <v>12</v>
      </c>
      <c r="C31" s="42">
        <v>12.05</v>
      </c>
      <c r="D31" s="58">
        <v>8.4</v>
      </c>
      <c r="E31" s="59" t="s">
        <v>24</v>
      </c>
      <c r="F31" s="58"/>
      <c r="G31" s="59" t="s">
        <v>24</v>
      </c>
      <c r="H31" s="58"/>
      <c r="I31" s="59" t="s">
        <v>24</v>
      </c>
      <c r="J31" s="87"/>
      <c r="K31" s="59" t="s">
        <v>24</v>
      </c>
      <c r="L31" s="58">
        <v>2.04</v>
      </c>
      <c r="M31" s="59" t="s">
        <v>24</v>
      </c>
      <c r="N31" s="58"/>
      <c r="O31" s="59" t="s">
        <v>24</v>
      </c>
      <c r="P31" s="58"/>
      <c r="Q31" s="59" t="s">
        <v>24</v>
      </c>
      <c r="R31" s="58"/>
      <c r="S31" s="42">
        <f>C31+D31+F31+H31+J31+L31+N31+P31+R31</f>
        <v>22.490000000000002</v>
      </c>
      <c r="T31" s="58">
        <v>2861.6509999999998</v>
      </c>
      <c r="U31" s="43">
        <f t="shared" si="18"/>
        <v>64358.530989999999</v>
      </c>
      <c r="V31" s="60">
        <v>1</v>
      </c>
      <c r="W31" s="60">
        <v>3980</v>
      </c>
      <c r="X31" s="60">
        <v>1900</v>
      </c>
      <c r="Y31" s="43">
        <f>U31*V31+W31+X31</f>
        <v>70238.530989999999</v>
      </c>
      <c r="Z31" s="43">
        <f t="shared" ref="Z31:Z70" si="22">Y31/0.701</f>
        <v>100197.61910128388</v>
      </c>
      <c r="AA31" s="43">
        <f>Z31+(Z31*16.65%)</f>
        <v>116880.52268164765</v>
      </c>
    </row>
    <row r="32" spans="1:27" s="45" customFormat="1" ht="28.5" customHeight="1">
      <c r="A32" s="56">
        <v>3</v>
      </c>
      <c r="B32" s="57" t="s">
        <v>12</v>
      </c>
      <c r="C32" s="42">
        <v>12.05</v>
      </c>
      <c r="D32" s="58">
        <v>8.4</v>
      </c>
      <c r="E32" s="59" t="s">
        <v>24</v>
      </c>
      <c r="F32" s="58"/>
      <c r="G32" s="59" t="s">
        <v>24</v>
      </c>
      <c r="H32" s="58"/>
      <c r="I32" s="59" t="s">
        <v>24</v>
      </c>
      <c r="J32" s="87"/>
      <c r="K32" s="59" t="s">
        <v>24</v>
      </c>
      <c r="L32" s="58"/>
      <c r="M32" s="59" t="s">
        <v>24</v>
      </c>
      <c r="N32" s="58"/>
      <c r="O32" s="59" t="s">
        <v>24</v>
      </c>
      <c r="P32" s="58"/>
      <c r="Q32" s="59" t="s">
        <v>24</v>
      </c>
      <c r="R32" s="58">
        <v>2.0499999999999998</v>
      </c>
      <c r="S32" s="42">
        <f t="shared" ref="S32:S37" si="23">C32+D32+F32+H32+J32+L32+N32+P32+R32</f>
        <v>22.500000000000004</v>
      </c>
      <c r="T32" s="58">
        <v>2861.6509999999998</v>
      </c>
      <c r="U32" s="43">
        <f t="shared" ref="U32:U37" si="24">S32*T32</f>
        <v>64387.147500000006</v>
      </c>
      <c r="V32" s="60">
        <v>1</v>
      </c>
      <c r="W32" s="60">
        <v>8461</v>
      </c>
      <c r="X32" s="60"/>
      <c r="Y32" s="43">
        <f t="shared" ref="Y32:Y37" si="25">U32*V32+W32+X32</f>
        <v>72848.147500000006</v>
      </c>
      <c r="Z32" s="43">
        <f t="shared" ref="Z32:Z37" si="26">Y32/0.701</f>
        <v>103920.32453637662</v>
      </c>
      <c r="AA32" s="43">
        <f t="shared" ref="AA32:AA37" si="27">Z32+(Z32*16.65%)</f>
        <v>121223.05857168333</v>
      </c>
    </row>
    <row r="33" spans="1:27" s="45" customFormat="1" ht="28.5" customHeight="1">
      <c r="A33" s="56">
        <v>3</v>
      </c>
      <c r="B33" s="57" t="s">
        <v>12</v>
      </c>
      <c r="C33" s="42">
        <v>12.05</v>
      </c>
      <c r="D33" s="58">
        <v>8.4</v>
      </c>
      <c r="E33" s="59" t="s">
        <v>24</v>
      </c>
      <c r="F33" s="58"/>
      <c r="G33" s="59" t="s">
        <v>24</v>
      </c>
      <c r="H33" s="58"/>
      <c r="I33" s="59" t="s">
        <v>24</v>
      </c>
      <c r="J33" s="87"/>
      <c r="K33" s="59" t="s">
        <v>24</v>
      </c>
      <c r="L33" s="58"/>
      <c r="M33" s="59" t="s">
        <v>24</v>
      </c>
      <c r="N33" s="58"/>
      <c r="O33" s="59" t="s">
        <v>24</v>
      </c>
      <c r="P33" s="58"/>
      <c r="Q33" s="59" t="s">
        <v>24</v>
      </c>
      <c r="R33" s="58">
        <v>2.0499999999999998</v>
      </c>
      <c r="S33" s="42">
        <f t="shared" si="23"/>
        <v>22.500000000000004</v>
      </c>
      <c r="T33" s="58">
        <v>2861.6509999999998</v>
      </c>
      <c r="U33" s="43">
        <f t="shared" si="24"/>
        <v>64387.147500000006</v>
      </c>
      <c r="V33" s="60">
        <v>1</v>
      </c>
      <c r="W33" s="60">
        <v>6221</v>
      </c>
      <c r="X33" s="60"/>
      <c r="Y33" s="43">
        <f t="shared" si="25"/>
        <v>70608.147500000006</v>
      </c>
      <c r="Z33" s="43">
        <f t="shared" si="26"/>
        <v>100724.88944365195</v>
      </c>
      <c r="AA33" s="43">
        <f t="shared" si="27"/>
        <v>117495.58353602</v>
      </c>
    </row>
    <row r="34" spans="1:27" s="45" customFormat="1" ht="28.5" customHeight="1">
      <c r="A34" s="56">
        <v>3</v>
      </c>
      <c r="B34" s="57" t="s">
        <v>12</v>
      </c>
      <c r="C34" s="42">
        <v>12.05</v>
      </c>
      <c r="D34" s="58">
        <v>8.4</v>
      </c>
      <c r="E34" s="59" t="s">
        <v>24</v>
      </c>
      <c r="F34" s="58"/>
      <c r="G34" s="59" t="s">
        <v>24</v>
      </c>
      <c r="H34" s="58"/>
      <c r="I34" s="59" t="s">
        <v>24</v>
      </c>
      <c r="J34" s="87"/>
      <c r="K34" s="59" t="s">
        <v>24</v>
      </c>
      <c r="L34" s="58">
        <v>1.35</v>
      </c>
      <c r="M34" s="59" t="s">
        <v>24</v>
      </c>
      <c r="N34" s="58"/>
      <c r="O34" s="59" t="s">
        <v>24</v>
      </c>
      <c r="P34" s="58"/>
      <c r="Q34" s="59" t="s">
        <v>24</v>
      </c>
      <c r="R34" s="58"/>
      <c r="S34" s="42">
        <f t="shared" si="23"/>
        <v>21.800000000000004</v>
      </c>
      <c r="T34" s="58">
        <v>2861.6509999999998</v>
      </c>
      <c r="U34" s="43">
        <f t="shared" si="24"/>
        <v>62383.991800000011</v>
      </c>
      <c r="V34" s="60">
        <v>1</v>
      </c>
      <c r="W34" s="60">
        <v>7916</v>
      </c>
      <c r="X34" s="60"/>
      <c r="Y34" s="43">
        <f t="shared" si="25"/>
        <v>70299.991800000018</v>
      </c>
      <c r="Z34" s="43">
        <f t="shared" si="26"/>
        <v>100285.29500713269</v>
      </c>
      <c r="AA34" s="43">
        <f t="shared" si="27"/>
        <v>116982.79662582028</v>
      </c>
    </row>
    <row r="35" spans="1:27" s="45" customFormat="1" ht="28.5" customHeight="1">
      <c r="A35" s="56">
        <v>3</v>
      </c>
      <c r="B35" s="57" t="s">
        <v>12</v>
      </c>
      <c r="C35" s="42">
        <v>12.05</v>
      </c>
      <c r="D35" s="58">
        <v>8.4</v>
      </c>
      <c r="E35" s="59" t="s">
        <v>24</v>
      </c>
      <c r="F35" s="58"/>
      <c r="G35" s="59" t="s">
        <v>24</v>
      </c>
      <c r="H35" s="58"/>
      <c r="I35" s="59" t="s">
        <v>24</v>
      </c>
      <c r="J35" s="87"/>
      <c r="K35" s="59" t="s">
        <v>24</v>
      </c>
      <c r="L35" s="58">
        <v>1.35</v>
      </c>
      <c r="M35" s="59" t="s">
        <v>24</v>
      </c>
      <c r="N35" s="58"/>
      <c r="O35" s="59" t="s">
        <v>24</v>
      </c>
      <c r="P35" s="58"/>
      <c r="Q35" s="59" t="s">
        <v>24</v>
      </c>
      <c r="R35" s="58"/>
      <c r="S35" s="42">
        <f t="shared" si="23"/>
        <v>21.800000000000004</v>
      </c>
      <c r="T35" s="58">
        <v>2861.6509999999998</v>
      </c>
      <c r="U35" s="43">
        <f t="shared" si="24"/>
        <v>62383.991800000011</v>
      </c>
      <c r="V35" s="60">
        <v>1</v>
      </c>
      <c r="W35" s="60">
        <v>8370</v>
      </c>
      <c r="X35" s="60"/>
      <c r="Y35" s="43">
        <f t="shared" si="25"/>
        <v>70753.991800000018</v>
      </c>
      <c r="Z35" s="43">
        <f t="shared" si="26"/>
        <v>100932.94122681886</v>
      </c>
      <c r="AA35" s="43">
        <f t="shared" si="27"/>
        <v>117738.2759410842</v>
      </c>
    </row>
    <row r="36" spans="1:27" s="45" customFormat="1" ht="28.5" customHeight="1">
      <c r="A36" s="56">
        <v>3</v>
      </c>
      <c r="B36" s="57" t="s">
        <v>12</v>
      </c>
      <c r="C36" s="42">
        <v>12.05</v>
      </c>
      <c r="D36" s="58">
        <v>8.4</v>
      </c>
      <c r="E36" s="59" t="s">
        <v>24</v>
      </c>
      <c r="F36" s="58"/>
      <c r="G36" s="59" t="s">
        <v>24</v>
      </c>
      <c r="H36" s="58"/>
      <c r="I36" s="59" t="s">
        <v>24</v>
      </c>
      <c r="J36" s="87"/>
      <c r="K36" s="59" t="s">
        <v>24</v>
      </c>
      <c r="L36" s="58">
        <v>2.04</v>
      </c>
      <c r="M36" s="59" t="s">
        <v>24</v>
      </c>
      <c r="N36" s="58"/>
      <c r="O36" s="59" t="s">
        <v>24</v>
      </c>
      <c r="P36" s="58"/>
      <c r="Q36" s="59" t="s">
        <v>24</v>
      </c>
      <c r="R36" s="58">
        <v>2.0499999999999998</v>
      </c>
      <c r="S36" s="42">
        <f t="shared" si="23"/>
        <v>24.540000000000003</v>
      </c>
      <c r="T36" s="58">
        <v>2861.6509999999998</v>
      </c>
      <c r="U36" s="43">
        <f t="shared" si="24"/>
        <v>70224.915540000002</v>
      </c>
      <c r="V36" s="60">
        <v>1</v>
      </c>
      <c r="W36" s="60">
        <v>3616</v>
      </c>
      <c r="X36" s="60">
        <v>1900</v>
      </c>
      <c r="Y36" s="43">
        <f t="shared" si="25"/>
        <v>75740.915540000002</v>
      </c>
      <c r="Z36" s="43">
        <f t="shared" si="26"/>
        <v>108046.95512125536</v>
      </c>
      <c r="AA36" s="43">
        <f t="shared" si="27"/>
        <v>126036.77314894438</v>
      </c>
    </row>
    <row r="37" spans="1:27" s="45" customFormat="1" ht="28.5" customHeight="1">
      <c r="A37" s="56">
        <v>3</v>
      </c>
      <c r="B37" s="57" t="s">
        <v>12</v>
      </c>
      <c r="C37" s="42">
        <v>12.05</v>
      </c>
      <c r="D37" s="58">
        <v>8.4</v>
      </c>
      <c r="E37" s="59" t="s">
        <v>24</v>
      </c>
      <c r="F37" s="58"/>
      <c r="G37" s="59" t="s">
        <v>24</v>
      </c>
      <c r="H37" s="58"/>
      <c r="I37" s="59" t="s">
        <v>24</v>
      </c>
      <c r="J37" s="87"/>
      <c r="K37" s="59" t="s">
        <v>24</v>
      </c>
      <c r="L37" s="58"/>
      <c r="M37" s="59" t="s">
        <v>24</v>
      </c>
      <c r="N37" s="58"/>
      <c r="O37" s="59" t="s">
        <v>24</v>
      </c>
      <c r="P37" s="58"/>
      <c r="Q37" s="59" t="s">
        <v>24</v>
      </c>
      <c r="R37" s="58"/>
      <c r="S37" s="42">
        <f t="shared" si="23"/>
        <v>20.450000000000003</v>
      </c>
      <c r="T37" s="58">
        <v>2861.6509999999998</v>
      </c>
      <c r="U37" s="43">
        <f t="shared" si="24"/>
        <v>58520.762950000004</v>
      </c>
      <c r="V37" s="60">
        <v>1</v>
      </c>
      <c r="W37" s="60">
        <v>4523</v>
      </c>
      <c r="X37" s="60">
        <v>1622</v>
      </c>
      <c r="Y37" s="43">
        <f t="shared" si="25"/>
        <v>64665.762950000004</v>
      </c>
      <c r="Z37" s="43">
        <f t="shared" si="26"/>
        <v>92247.878673323838</v>
      </c>
      <c r="AA37" s="43">
        <f t="shared" si="27"/>
        <v>107607.15047243226</v>
      </c>
    </row>
    <row r="38" spans="1:27" s="45" customFormat="1" ht="28.5" customHeight="1">
      <c r="A38" s="56">
        <v>3</v>
      </c>
      <c r="B38" s="57" t="s">
        <v>12</v>
      </c>
      <c r="C38" s="42">
        <v>12.05</v>
      </c>
      <c r="D38" s="58">
        <v>8.4</v>
      </c>
      <c r="E38" s="59" t="s">
        <v>24</v>
      </c>
      <c r="F38" s="58"/>
      <c r="G38" s="59" t="s">
        <v>24</v>
      </c>
      <c r="H38" s="58"/>
      <c r="I38" s="59" t="s">
        <v>24</v>
      </c>
      <c r="J38" s="87"/>
      <c r="K38" s="59" t="s">
        <v>24</v>
      </c>
      <c r="L38" s="58">
        <v>2.0499999999999998</v>
      </c>
      <c r="M38" s="59" t="s">
        <v>24</v>
      </c>
      <c r="N38" s="58"/>
      <c r="O38" s="59" t="s">
        <v>24</v>
      </c>
      <c r="P38" s="58"/>
      <c r="Q38" s="59" t="s">
        <v>24</v>
      </c>
      <c r="R38" s="58"/>
      <c r="S38" s="42">
        <f t="shared" ref="S38:S45" si="28">C38+D38+F38+H38+J38+L38+N38+P38+R38</f>
        <v>22.500000000000004</v>
      </c>
      <c r="T38" s="58">
        <v>2861.6509999999998</v>
      </c>
      <c r="U38" s="43">
        <f t="shared" ref="U38:U45" si="29">S38*T38</f>
        <v>64387.147500000006</v>
      </c>
      <c r="V38" s="60">
        <v>1</v>
      </c>
      <c r="W38" s="60">
        <v>4538</v>
      </c>
      <c r="X38" s="60"/>
      <c r="Y38" s="43">
        <f t="shared" ref="Y38:Y45" si="30">U38*V38+W38+X38</f>
        <v>68925.147500000006</v>
      </c>
      <c r="Z38" s="43">
        <f t="shared" ref="Z38:Z45" si="31">Y38/0.701</f>
        <v>98324.033523537815</v>
      </c>
      <c r="AA38" s="43">
        <f t="shared" ref="AA38:AA51" si="32">Z38+(Z38*16.65%)</f>
        <v>114694.98510520686</v>
      </c>
    </row>
    <row r="39" spans="1:27" s="45" customFormat="1" ht="28.5" customHeight="1">
      <c r="A39" s="56">
        <v>3</v>
      </c>
      <c r="B39" s="57" t="s">
        <v>12</v>
      </c>
      <c r="C39" s="42">
        <v>12.05</v>
      </c>
      <c r="D39" s="58">
        <v>8.4</v>
      </c>
      <c r="E39" s="59" t="s">
        <v>24</v>
      </c>
      <c r="F39" s="58"/>
      <c r="G39" s="59" t="s">
        <v>24</v>
      </c>
      <c r="H39" s="58"/>
      <c r="I39" s="59" t="s">
        <v>24</v>
      </c>
      <c r="J39" s="87"/>
      <c r="K39" s="59" t="s">
        <v>24</v>
      </c>
      <c r="L39" s="58"/>
      <c r="M39" s="59" t="s">
        <v>24</v>
      </c>
      <c r="N39" s="58"/>
      <c r="O39" s="59" t="s">
        <v>24</v>
      </c>
      <c r="P39" s="58"/>
      <c r="Q39" s="59" t="s">
        <v>24</v>
      </c>
      <c r="R39" s="58">
        <v>2.0499999999999998</v>
      </c>
      <c r="S39" s="42">
        <f t="shared" si="28"/>
        <v>22.500000000000004</v>
      </c>
      <c r="T39" s="58">
        <v>2861.6509999999998</v>
      </c>
      <c r="U39" s="43">
        <f t="shared" si="29"/>
        <v>64387.147500000006</v>
      </c>
      <c r="V39" s="60">
        <v>1</v>
      </c>
      <c r="W39" s="60">
        <v>3731</v>
      </c>
      <c r="X39" s="60"/>
      <c r="Y39" s="43">
        <f t="shared" si="30"/>
        <v>68118.147500000006</v>
      </c>
      <c r="Z39" s="43">
        <f t="shared" si="31"/>
        <v>97172.820970042812</v>
      </c>
      <c r="AA39" s="43">
        <f t="shared" si="32"/>
        <v>113352.09566155494</v>
      </c>
    </row>
    <row r="40" spans="1:27" s="45" customFormat="1" ht="28.5" customHeight="1">
      <c r="A40" s="56">
        <v>3</v>
      </c>
      <c r="B40" s="57" t="s">
        <v>12</v>
      </c>
      <c r="C40" s="42">
        <v>12.05</v>
      </c>
      <c r="D40" s="58">
        <v>8.4</v>
      </c>
      <c r="E40" s="59" t="s">
        <v>24</v>
      </c>
      <c r="F40" s="58"/>
      <c r="G40" s="59" t="s">
        <v>24</v>
      </c>
      <c r="H40" s="58"/>
      <c r="I40" s="59" t="s">
        <v>24</v>
      </c>
      <c r="J40" s="87"/>
      <c r="K40" s="59" t="s">
        <v>24</v>
      </c>
      <c r="L40" s="58"/>
      <c r="M40" s="59" t="s">
        <v>24</v>
      </c>
      <c r="N40" s="58"/>
      <c r="O40" s="59" t="s">
        <v>24</v>
      </c>
      <c r="P40" s="58"/>
      <c r="Q40" s="59" t="s">
        <v>24</v>
      </c>
      <c r="R40" s="58"/>
      <c r="S40" s="42">
        <f t="shared" si="28"/>
        <v>20.450000000000003</v>
      </c>
      <c r="T40" s="58">
        <v>2861.6509999999998</v>
      </c>
      <c r="U40" s="43">
        <f t="shared" si="29"/>
        <v>58520.762950000004</v>
      </c>
      <c r="V40" s="60">
        <v>1</v>
      </c>
      <c r="W40" s="60">
        <v>5229</v>
      </c>
      <c r="X40" s="60"/>
      <c r="Y40" s="43">
        <f t="shared" si="30"/>
        <v>63749.762950000004</v>
      </c>
      <c r="Z40" s="43">
        <f t="shared" si="31"/>
        <v>90941.173965763213</v>
      </c>
      <c r="AA40" s="43">
        <f t="shared" si="32"/>
        <v>106082.87943106279</v>
      </c>
    </row>
    <row r="41" spans="1:27" s="45" customFormat="1" ht="28.5" customHeight="1">
      <c r="A41" s="56">
        <v>3</v>
      </c>
      <c r="B41" s="57" t="s">
        <v>12</v>
      </c>
      <c r="C41" s="42">
        <v>12.05</v>
      </c>
      <c r="D41" s="58">
        <v>8.4</v>
      </c>
      <c r="E41" s="59" t="s">
        <v>24</v>
      </c>
      <c r="F41" s="58"/>
      <c r="G41" s="59" t="s">
        <v>24</v>
      </c>
      <c r="H41" s="58"/>
      <c r="I41" s="59" t="s">
        <v>24</v>
      </c>
      <c r="J41" s="87"/>
      <c r="K41" s="59" t="s">
        <v>24</v>
      </c>
      <c r="L41" s="58">
        <v>1.35</v>
      </c>
      <c r="M41" s="59" t="s">
        <v>24</v>
      </c>
      <c r="N41" s="58"/>
      <c r="O41" s="59" t="s">
        <v>24</v>
      </c>
      <c r="P41" s="58"/>
      <c r="Q41" s="59" t="s">
        <v>24</v>
      </c>
      <c r="R41" s="58"/>
      <c r="S41" s="42">
        <f t="shared" si="28"/>
        <v>21.800000000000004</v>
      </c>
      <c r="T41" s="58">
        <v>2861.6509999999998</v>
      </c>
      <c r="U41" s="43">
        <f t="shared" si="29"/>
        <v>62383.991800000011</v>
      </c>
      <c r="V41" s="60">
        <v>1</v>
      </c>
      <c r="W41" s="60">
        <v>3900</v>
      </c>
      <c r="X41" s="60"/>
      <c r="Y41" s="43">
        <f t="shared" si="30"/>
        <v>66283.991800000018</v>
      </c>
      <c r="Z41" s="43">
        <f t="shared" si="31"/>
        <v>94556.336376604886</v>
      </c>
      <c r="AA41" s="43">
        <f t="shared" si="32"/>
        <v>110299.9663833096</v>
      </c>
    </row>
    <row r="42" spans="1:27" s="45" customFormat="1" ht="28.5" customHeight="1">
      <c r="A42" s="56">
        <v>3</v>
      </c>
      <c r="B42" s="57" t="s">
        <v>12</v>
      </c>
      <c r="C42" s="42">
        <v>12.05</v>
      </c>
      <c r="D42" s="58">
        <v>8.4</v>
      </c>
      <c r="E42" s="59" t="s">
        <v>24</v>
      </c>
      <c r="F42" s="58"/>
      <c r="G42" s="59" t="s">
        <v>24</v>
      </c>
      <c r="H42" s="58"/>
      <c r="I42" s="59" t="s">
        <v>24</v>
      </c>
      <c r="J42" s="87"/>
      <c r="K42" s="59" t="s">
        <v>24</v>
      </c>
      <c r="L42" s="58"/>
      <c r="M42" s="59" t="s">
        <v>24</v>
      </c>
      <c r="N42" s="58"/>
      <c r="O42" s="59" t="s">
        <v>24</v>
      </c>
      <c r="P42" s="58"/>
      <c r="Q42" s="59" t="s">
        <v>24</v>
      </c>
      <c r="R42" s="58"/>
      <c r="S42" s="42">
        <f t="shared" si="28"/>
        <v>20.450000000000003</v>
      </c>
      <c r="T42" s="58">
        <v>2861.6509999999998</v>
      </c>
      <c r="U42" s="43">
        <f t="shared" si="29"/>
        <v>58520.762950000004</v>
      </c>
      <c r="V42" s="60">
        <v>1</v>
      </c>
      <c r="W42" s="60">
        <v>4482</v>
      </c>
      <c r="X42" s="60"/>
      <c r="Y42" s="43">
        <f t="shared" si="30"/>
        <v>63002.762950000004</v>
      </c>
      <c r="Z42" s="43">
        <f t="shared" si="31"/>
        <v>89875.553423680467</v>
      </c>
      <c r="AA42" s="43">
        <f t="shared" si="32"/>
        <v>104839.83306872327</v>
      </c>
    </row>
    <row r="43" spans="1:27" s="45" customFormat="1" ht="28.5" customHeight="1">
      <c r="A43" s="56">
        <v>3</v>
      </c>
      <c r="B43" s="57" t="s">
        <v>12</v>
      </c>
      <c r="C43" s="42">
        <v>12.05</v>
      </c>
      <c r="D43" s="58">
        <v>8.4</v>
      </c>
      <c r="E43" s="59" t="s">
        <v>24</v>
      </c>
      <c r="F43" s="58"/>
      <c r="G43" s="59" t="s">
        <v>24</v>
      </c>
      <c r="H43" s="58"/>
      <c r="I43" s="59" t="s">
        <v>24</v>
      </c>
      <c r="J43" s="87"/>
      <c r="K43" s="59" t="s">
        <v>24</v>
      </c>
      <c r="L43" s="58"/>
      <c r="M43" s="59" t="s">
        <v>24</v>
      </c>
      <c r="N43" s="58"/>
      <c r="O43" s="59" t="s">
        <v>24</v>
      </c>
      <c r="P43" s="58"/>
      <c r="Q43" s="59" t="s">
        <v>24</v>
      </c>
      <c r="R43" s="58"/>
      <c r="S43" s="42">
        <f t="shared" si="28"/>
        <v>20.450000000000003</v>
      </c>
      <c r="T43" s="58">
        <v>2861.6509999999998</v>
      </c>
      <c r="U43" s="43">
        <f t="shared" si="29"/>
        <v>58520.762950000004</v>
      </c>
      <c r="V43" s="60">
        <v>1</v>
      </c>
      <c r="W43" s="60">
        <v>4298</v>
      </c>
      <c r="X43" s="60"/>
      <c r="Y43" s="43">
        <f t="shared" si="30"/>
        <v>62818.762950000004</v>
      </c>
      <c r="Z43" s="43">
        <f t="shared" si="31"/>
        <v>89613.07125534951</v>
      </c>
      <c r="AA43" s="43">
        <f t="shared" si="32"/>
        <v>104533.64761936521</v>
      </c>
    </row>
    <row r="44" spans="1:27" s="45" customFormat="1" ht="28.5" customHeight="1">
      <c r="A44" s="56">
        <v>3</v>
      </c>
      <c r="B44" s="57" t="s">
        <v>12</v>
      </c>
      <c r="C44" s="42">
        <v>12.05</v>
      </c>
      <c r="D44" s="58">
        <v>8.4</v>
      </c>
      <c r="E44" s="59" t="s">
        <v>24</v>
      </c>
      <c r="F44" s="58"/>
      <c r="G44" s="59" t="s">
        <v>24</v>
      </c>
      <c r="H44" s="58"/>
      <c r="I44" s="59" t="s">
        <v>24</v>
      </c>
      <c r="J44" s="87"/>
      <c r="K44" s="59" t="s">
        <v>24</v>
      </c>
      <c r="L44" s="58"/>
      <c r="M44" s="59" t="s">
        <v>24</v>
      </c>
      <c r="N44" s="58"/>
      <c r="O44" s="59" t="s">
        <v>24</v>
      </c>
      <c r="P44" s="58"/>
      <c r="Q44" s="59" t="s">
        <v>24</v>
      </c>
      <c r="R44" s="58"/>
      <c r="S44" s="42">
        <f t="shared" si="28"/>
        <v>20.450000000000003</v>
      </c>
      <c r="T44" s="58">
        <v>2861.6509999999998</v>
      </c>
      <c r="U44" s="43">
        <f t="shared" si="29"/>
        <v>58520.762950000004</v>
      </c>
      <c r="V44" s="60">
        <v>1</v>
      </c>
      <c r="W44" s="60">
        <v>5600</v>
      </c>
      <c r="X44" s="60"/>
      <c r="Y44" s="43">
        <f t="shared" si="30"/>
        <v>64120.762950000004</v>
      </c>
      <c r="Z44" s="43">
        <f t="shared" si="31"/>
        <v>91470.41790299573</v>
      </c>
      <c r="AA44" s="43">
        <f t="shared" si="32"/>
        <v>106700.24248384451</v>
      </c>
    </row>
    <row r="45" spans="1:27" s="96" customFormat="1" ht="28.5" customHeight="1">
      <c r="A45" s="88">
        <v>3</v>
      </c>
      <c r="B45" s="89" t="s">
        <v>12</v>
      </c>
      <c r="C45" s="90">
        <v>12.05</v>
      </c>
      <c r="D45" s="91">
        <v>6.8</v>
      </c>
      <c r="E45" s="92" t="s">
        <v>24</v>
      </c>
      <c r="F45" s="91"/>
      <c r="G45" s="92" t="s">
        <v>24</v>
      </c>
      <c r="H45" s="91"/>
      <c r="I45" s="92" t="s">
        <v>24</v>
      </c>
      <c r="J45" s="93"/>
      <c r="K45" s="92" t="s">
        <v>24</v>
      </c>
      <c r="L45" s="91"/>
      <c r="M45" s="92" t="s">
        <v>24</v>
      </c>
      <c r="N45" s="91"/>
      <c r="O45" s="92" t="s">
        <v>24</v>
      </c>
      <c r="P45" s="91"/>
      <c r="Q45" s="92" t="s">
        <v>24</v>
      </c>
      <c r="R45" s="91"/>
      <c r="S45" s="90">
        <f t="shared" si="28"/>
        <v>18.850000000000001</v>
      </c>
      <c r="T45" s="58">
        <v>2861.6509999999998</v>
      </c>
      <c r="U45" s="94">
        <f t="shared" si="29"/>
        <v>53942.121350000001</v>
      </c>
      <c r="V45" s="95">
        <v>1</v>
      </c>
      <c r="W45" s="95">
        <v>5300</v>
      </c>
      <c r="X45" s="95"/>
      <c r="Y45" s="94">
        <f t="shared" si="30"/>
        <v>59242.121350000001</v>
      </c>
      <c r="Z45" s="94">
        <f t="shared" si="31"/>
        <v>84510.872111269622</v>
      </c>
      <c r="AA45" s="94">
        <f t="shared" si="32"/>
        <v>98581.932317796018</v>
      </c>
    </row>
    <row r="46" spans="1:27" s="96" customFormat="1" ht="28.5" customHeight="1">
      <c r="A46" s="88">
        <v>3</v>
      </c>
      <c r="B46" s="89" t="s">
        <v>12</v>
      </c>
      <c r="C46" s="90">
        <v>12.05</v>
      </c>
      <c r="D46" s="91">
        <v>6.8</v>
      </c>
      <c r="E46" s="92" t="s">
        <v>24</v>
      </c>
      <c r="F46" s="91"/>
      <c r="G46" s="92" t="s">
        <v>24</v>
      </c>
      <c r="H46" s="91"/>
      <c r="I46" s="92" t="s">
        <v>24</v>
      </c>
      <c r="J46" s="93"/>
      <c r="K46" s="92" t="s">
        <v>24</v>
      </c>
      <c r="L46" s="91"/>
      <c r="M46" s="92" t="s">
        <v>24</v>
      </c>
      <c r="N46" s="91"/>
      <c r="O46" s="92" t="s">
        <v>24</v>
      </c>
      <c r="P46" s="91"/>
      <c r="Q46" s="92" t="s">
        <v>24</v>
      </c>
      <c r="R46" s="91"/>
      <c r="S46" s="90">
        <f t="shared" ref="S46" si="33">C46+D46+F46+H46+J46+L46+N46+P46+R46</f>
        <v>18.850000000000001</v>
      </c>
      <c r="T46" s="58">
        <v>2861.6509999999998</v>
      </c>
      <c r="U46" s="94">
        <f t="shared" ref="U46" si="34">S46*T46</f>
        <v>53942.121350000001</v>
      </c>
      <c r="V46" s="95">
        <v>2</v>
      </c>
      <c r="W46" s="95">
        <v>4500</v>
      </c>
      <c r="X46" s="95"/>
      <c r="Y46" s="94">
        <f t="shared" ref="Y46" si="35">U46*V46+W46+X46</f>
        <v>112384.2427</v>
      </c>
      <c r="Z46" s="94">
        <f t="shared" ref="Z46" si="36">Y46/0.701</f>
        <v>160319.88972895863</v>
      </c>
      <c r="AA46" s="94">
        <f t="shared" si="32"/>
        <v>187013.15136883024</v>
      </c>
    </row>
    <row r="47" spans="1:27" s="96" customFormat="1" ht="28.5" customHeight="1">
      <c r="A47" s="88">
        <v>3</v>
      </c>
      <c r="B47" s="89" t="s">
        <v>12</v>
      </c>
      <c r="C47" s="90">
        <v>12.05</v>
      </c>
      <c r="D47" s="91">
        <v>6.8</v>
      </c>
      <c r="E47" s="92" t="s">
        <v>24</v>
      </c>
      <c r="F47" s="91"/>
      <c r="G47" s="92" t="s">
        <v>24</v>
      </c>
      <c r="H47" s="91"/>
      <c r="I47" s="92" t="s">
        <v>24</v>
      </c>
      <c r="J47" s="93"/>
      <c r="K47" s="92" t="s">
        <v>24</v>
      </c>
      <c r="L47" s="91"/>
      <c r="M47" s="92" t="s">
        <v>24</v>
      </c>
      <c r="N47" s="91"/>
      <c r="O47" s="92" t="s">
        <v>24</v>
      </c>
      <c r="P47" s="91"/>
      <c r="Q47" s="92" t="s">
        <v>24</v>
      </c>
      <c r="R47" s="91"/>
      <c r="S47" s="90">
        <f t="shared" ref="S47:S51" si="37">C47+D47+F47+H47+J47+L47+N47+P47+R47</f>
        <v>18.850000000000001</v>
      </c>
      <c r="T47" s="58">
        <v>2861.6509999999998</v>
      </c>
      <c r="U47" s="94">
        <f t="shared" ref="U47:U51" si="38">S47*T47</f>
        <v>53942.121350000001</v>
      </c>
      <c r="V47" s="95">
        <v>1</v>
      </c>
      <c r="W47" s="95">
        <v>1701</v>
      </c>
      <c r="X47" s="95"/>
      <c r="Y47" s="94">
        <f t="shared" ref="Y47:Y51" si="39">U47*V47+W47+X47</f>
        <v>55643.121350000001</v>
      </c>
      <c r="Z47" s="94">
        <f t="shared" ref="Z47:Z51" si="40">Y47/0.701</f>
        <v>79376.777960057065</v>
      </c>
      <c r="AA47" s="94">
        <f t="shared" si="32"/>
        <v>92593.01149040657</v>
      </c>
    </row>
    <row r="48" spans="1:27" s="96" customFormat="1" ht="28.5" customHeight="1">
      <c r="A48" s="88">
        <v>3</v>
      </c>
      <c r="B48" s="89" t="s">
        <v>12</v>
      </c>
      <c r="C48" s="90">
        <v>12.05</v>
      </c>
      <c r="D48" s="91">
        <v>6.8</v>
      </c>
      <c r="E48" s="92" t="s">
        <v>24</v>
      </c>
      <c r="F48" s="91"/>
      <c r="G48" s="92" t="s">
        <v>24</v>
      </c>
      <c r="H48" s="91"/>
      <c r="I48" s="92" t="s">
        <v>24</v>
      </c>
      <c r="J48" s="93"/>
      <c r="K48" s="92" t="s">
        <v>24</v>
      </c>
      <c r="L48" s="91"/>
      <c r="M48" s="92" t="s">
        <v>24</v>
      </c>
      <c r="N48" s="91"/>
      <c r="O48" s="92" t="s">
        <v>24</v>
      </c>
      <c r="P48" s="91"/>
      <c r="Q48" s="92" t="s">
        <v>24</v>
      </c>
      <c r="R48" s="91"/>
      <c r="S48" s="90">
        <f t="shared" si="37"/>
        <v>18.850000000000001</v>
      </c>
      <c r="T48" s="58">
        <v>2861.6509999999998</v>
      </c>
      <c r="U48" s="94">
        <f t="shared" si="38"/>
        <v>53942.121350000001</v>
      </c>
      <c r="V48" s="95">
        <v>1</v>
      </c>
      <c r="W48" s="95">
        <v>1131</v>
      </c>
      <c r="X48" s="95"/>
      <c r="Y48" s="94">
        <f t="shared" si="39"/>
        <v>55073.121350000001</v>
      </c>
      <c r="Z48" s="94">
        <f t="shared" si="40"/>
        <v>78563.653851640527</v>
      </c>
      <c r="AA48" s="94">
        <f t="shared" si="32"/>
        <v>91644.502217938672</v>
      </c>
    </row>
    <row r="49" spans="1:27" s="96" customFormat="1" ht="28.5" customHeight="1">
      <c r="A49" s="88">
        <v>3</v>
      </c>
      <c r="B49" s="89" t="s">
        <v>12</v>
      </c>
      <c r="C49" s="90">
        <v>12.05</v>
      </c>
      <c r="D49" s="91">
        <v>6.8</v>
      </c>
      <c r="E49" s="92" t="s">
        <v>24</v>
      </c>
      <c r="F49" s="91"/>
      <c r="G49" s="92" t="s">
        <v>24</v>
      </c>
      <c r="H49" s="91"/>
      <c r="I49" s="92" t="s">
        <v>24</v>
      </c>
      <c r="J49" s="93"/>
      <c r="K49" s="92" t="s">
        <v>24</v>
      </c>
      <c r="L49" s="91"/>
      <c r="M49" s="92" t="s">
        <v>24</v>
      </c>
      <c r="N49" s="91"/>
      <c r="O49" s="92" t="s">
        <v>24</v>
      </c>
      <c r="P49" s="91"/>
      <c r="Q49" s="92" t="s">
        <v>24</v>
      </c>
      <c r="R49" s="91"/>
      <c r="S49" s="90">
        <f t="shared" ref="S49" si="41">C49+D49+F49+H49+J49+L49+N49+P49+R49</f>
        <v>18.850000000000001</v>
      </c>
      <c r="T49" s="58">
        <v>2861.6509999999998</v>
      </c>
      <c r="U49" s="94">
        <f t="shared" ref="U49" si="42">S49*T49</f>
        <v>53942.121350000001</v>
      </c>
      <c r="V49" s="95">
        <v>1</v>
      </c>
      <c r="W49" s="95">
        <v>1902</v>
      </c>
      <c r="X49" s="95"/>
      <c r="Y49" s="94">
        <f t="shared" ref="Y49" si="43">U49*V49+W49+X49</f>
        <v>55844.121350000001</v>
      </c>
      <c r="Z49" s="94">
        <f t="shared" ref="Z49" si="44">Y49/0.701</f>
        <v>79663.511198288164</v>
      </c>
      <c r="AA49" s="94">
        <f t="shared" si="32"/>
        <v>92927.485812803148</v>
      </c>
    </row>
    <row r="50" spans="1:27" s="96" customFormat="1" ht="28.5" customHeight="1">
      <c r="A50" s="88">
        <v>3</v>
      </c>
      <c r="B50" s="89" t="s">
        <v>51</v>
      </c>
      <c r="C50" s="90">
        <v>12.05</v>
      </c>
      <c r="D50" s="91">
        <v>8.4</v>
      </c>
      <c r="E50" s="92" t="s">
        <v>24</v>
      </c>
      <c r="F50" s="91"/>
      <c r="G50" s="92" t="s">
        <v>24</v>
      </c>
      <c r="H50" s="91"/>
      <c r="I50" s="92" t="s">
        <v>24</v>
      </c>
      <c r="J50" s="93"/>
      <c r="K50" s="92" t="s">
        <v>24</v>
      </c>
      <c r="L50" s="91"/>
      <c r="M50" s="92" t="s">
        <v>24</v>
      </c>
      <c r="N50" s="91"/>
      <c r="O50" s="92" t="s">
        <v>24</v>
      </c>
      <c r="P50" s="91"/>
      <c r="Q50" s="92" t="s">
        <v>24</v>
      </c>
      <c r="R50" s="91"/>
      <c r="S50" s="90">
        <f t="shared" ref="S50" si="45">C50+D50+F50+H50+J50+L50+N50+P50+R50</f>
        <v>20.450000000000003</v>
      </c>
      <c r="T50" s="58">
        <v>2861.6509999999998</v>
      </c>
      <c r="U50" s="94">
        <f t="shared" ref="U50" si="46">S50*T50</f>
        <v>58520.762950000004</v>
      </c>
      <c r="V50" s="95">
        <v>1</v>
      </c>
      <c r="W50" s="95"/>
      <c r="X50" s="95"/>
      <c r="Y50" s="94">
        <f t="shared" ref="Y50" si="47">U50*V50+W50+X50</f>
        <v>58520.762950000004</v>
      </c>
      <c r="Z50" s="94">
        <f t="shared" ref="Z50" si="48">Y50/0.701</f>
        <v>83481.830171184032</v>
      </c>
      <c r="AA50" s="94">
        <f t="shared" si="32"/>
        <v>97381.554894686167</v>
      </c>
    </row>
    <row r="51" spans="1:27" s="96" customFormat="1" ht="28.5" customHeight="1">
      <c r="A51" s="88">
        <v>3</v>
      </c>
      <c r="B51" s="97" t="s">
        <v>52</v>
      </c>
      <c r="C51" s="90">
        <v>12.05</v>
      </c>
      <c r="D51" s="91">
        <v>8.4</v>
      </c>
      <c r="E51" s="92" t="s">
        <v>24</v>
      </c>
      <c r="F51" s="91"/>
      <c r="G51" s="92" t="s">
        <v>24</v>
      </c>
      <c r="H51" s="91"/>
      <c r="I51" s="92" t="s">
        <v>24</v>
      </c>
      <c r="J51" s="93"/>
      <c r="K51" s="92" t="s">
        <v>24</v>
      </c>
      <c r="L51" s="91"/>
      <c r="M51" s="92" t="s">
        <v>24</v>
      </c>
      <c r="N51" s="91"/>
      <c r="O51" s="92" t="s">
        <v>24</v>
      </c>
      <c r="P51" s="91"/>
      <c r="Q51" s="92" t="s">
        <v>24</v>
      </c>
      <c r="R51" s="91"/>
      <c r="S51" s="90">
        <f t="shared" si="37"/>
        <v>20.450000000000003</v>
      </c>
      <c r="T51" s="58">
        <v>2861.6509999999998</v>
      </c>
      <c r="U51" s="94">
        <f t="shared" si="38"/>
        <v>58520.762950000004</v>
      </c>
      <c r="V51" s="95">
        <v>1</v>
      </c>
      <c r="W51" s="95"/>
      <c r="X51" s="95"/>
      <c r="Y51" s="94">
        <f t="shared" si="39"/>
        <v>58520.762950000004</v>
      </c>
      <c r="Z51" s="94">
        <f t="shared" si="40"/>
        <v>83481.830171184032</v>
      </c>
      <c r="AA51" s="94">
        <f t="shared" si="32"/>
        <v>97381.554894686167</v>
      </c>
    </row>
    <row r="52" spans="1:27">
      <c r="A52" s="5">
        <v>4</v>
      </c>
      <c r="B52" s="6" t="s">
        <v>13</v>
      </c>
      <c r="C52" s="7">
        <v>10.77</v>
      </c>
      <c r="D52" s="30"/>
      <c r="E52" s="31" t="s">
        <v>24</v>
      </c>
      <c r="F52" s="30"/>
      <c r="G52" s="31" t="s">
        <v>24</v>
      </c>
      <c r="H52" s="30"/>
      <c r="I52" s="31" t="s">
        <v>24</v>
      </c>
      <c r="J52" s="30"/>
      <c r="K52" s="31" t="s">
        <v>24</v>
      </c>
      <c r="L52" s="30"/>
      <c r="M52" s="31" t="s">
        <v>24</v>
      </c>
      <c r="N52" s="30"/>
      <c r="O52" s="31" t="s">
        <v>24</v>
      </c>
      <c r="P52" s="30"/>
      <c r="Q52" s="31" t="s">
        <v>24</v>
      </c>
      <c r="R52" s="30"/>
      <c r="S52" s="7">
        <f t="shared" ref="S52:S72" si="49">C52+D52+F52+H52+J52+L52+N52+P52+R52</f>
        <v>10.77</v>
      </c>
      <c r="T52" s="30"/>
      <c r="U52" s="8">
        <f t="shared" si="18"/>
        <v>0</v>
      </c>
      <c r="V52" s="32"/>
      <c r="W52" s="32"/>
      <c r="X52" s="32"/>
      <c r="Y52" s="8">
        <f t="shared" ref="Y52:Y72" si="50">U52*V52+W52+X52</f>
        <v>0</v>
      </c>
      <c r="Z52" s="8">
        <f t="shared" si="22"/>
        <v>0</v>
      </c>
      <c r="AA52" s="8">
        <f t="shared" ref="AA52:AA72" si="51">Z52+(Z52*16.65%)</f>
        <v>0</v>
      </c>
    </row>
    <row r="53" spans="1:27" s="105" customFormat="1" ht="29.25">
      <c r="A53" s="98">
        <v>5</v>
      </c>
      <c r="B53" s="99" t="s">
        <v>14</v>
      </c>
      <c r="C53" s="100">
        <v>10.45</v>
      </c>
      <c r="D53" s="101"/>
      <c r="E53" s="102" t="s">
        <v>24</v>
      </c>
      <c r="F53" s="101"/>
      <c r="G53" s="102" t="s">
        <v>24</v>
      </c>
      <c r="H53" s="101"/>
      <c r="I53" s="102" t="s">
        <v>24</v>
      </c>
      <c r="J53" s="101"/>
      <c r="K53" s="102" t="s">
        <v>24</v>
      </c>
      <c r="L53" s="101"/>
      <c r="M53" s="102" t="s">
        <v>24</v>
      </c>
      <c r="N53" s="101"/>
      <c r="O53" s="102" t="s">
        <v>24</v>
      </c>
      <c r="P53" s="101"/>
      <c r="Q53" s="102" t="s">
        <v>24</v>
      </c>
      <c r="R53" s="101"/>
      <c r="S53" s="100">
        <f t="shared" si="49"/>
        <v>10.45</v>
      </c>
      <c r="T53" s="101"/>
      <c r="U53" s="103">
        <f t="shared" si="18"/>
        <v>0</v>
      </c>
      <c r="V53" s="104"/>
      <c r="W53" s="104"/>
      <c r="X53" s="104"/>
      <c r="Y53" s="103">
        <f t="shared" si="50"/>
        <v>0</v>
      </c>
      <c r="Z53" s="103">
        <f t="shared" si="22"/>
        <v>0</v>
      </c>
      <c r="AA53" s="103">
        <f t="shared" si="51"/>
        <v>0</v>
      </c>
    </row>
    <row r="54" spans="1:27" ht="27" customHeight="1">
      <c r="A54" s="5">
        <v>6</v>
      </c>
      <c r="B54" s="6" t="s">
        <v>15</v>
      </c>
      <c r="C54" s="7">
        <v>9.91</v>
      </c>
      <c r="D54" s="30">
        <v>3.6</v>
      </c>
      <c r="E54" s="31" t="s">
        <v>24</v>
      </c>
      <c r="F54" s="30"/>
      <c r="G54" s="31" t="s">
        <v>24</v>
      </c>
      <c r="H54" s="30"/>
      <c r="I54" s="31" t="s">
        <v>24</v>
      </c>
      <c r="J54" s="30"/>
      <c r="K54" s="31" t="s">
        <v>24</v>
      </c>
      <c r="L54" s="30"/>
      <c r="M54" s="31" t="s">
        <v>24</v>
      </c>
      <c r="N54" s="30"/>
      <c r="O54" s="31" t="s">
        <v>24</v>
      </c>
      <c r="P54" s="30"/>
      <c r="Q54" s="31" t="s">
        <v>24</v>
      </c>
      <c r="R54" s="30">
        <v>1.35</v>
      </c>
      <c r="S54" s="7">
        <f t="shared" si="49"/>
        <v>14.86</v>
      </c>
      <c r="T54" s="58">
        <v>2861.6509999999998</v>
      </c>
      <c r="U54" s="8">
        <f t="shared" si="18"/>
        <v>42524.133859999994</v>
      </c>
      <c r="V54" s="32">
        <v>1</v>
      </c>
      <c r="W54" s="32">
        <v>5095</v>
      </c>
      <c r="X54" s="32"/>
      <c r="Y54" s="8">
        <f t="shared" si="50"/>
        <v>47619.133859999994</v>
      </c>
      <c r="Z54" s="8">
        <f t="shared" si="22"/>
        <v>67930.290813124098</v>
      </c>
      <c r="AA54" s="8">
        <f t="shared" si="51"/>
        <v>79240.684233509266</v>
      </c>
    </row>
    <row r="55" spans="1:27" ht="27" customHeight="1">
      <c r="A55" s="5">
        <v>6</v>
      </c>
      <c r="B55" s="6" t="s">
        <v>15</v>
      </c>
      <c r="C55" s="7">
        <v>9.91</v>
      </c>
      <c r="D55" s="30">
        <v>3.6</v>
      </c>
      <c r="E55" s="31" t="s">
        <v>24</v>
      </c>
      <c r="F55" s="30"/>
      <c r="G55" s="31" t="s">
        <v>24</v>
      </c>
      <c r="H55" s="30"/>
      <c r="I55" s="31" t="s">
        <v>24</v>
      </c>
      <c r="J55" s="30"/>
      <c r="K55" s="31" t="s">
        <v>24</v>
      </c>
      <c r="L55" s="30">
        <v>1.35</v>
      </c>
      <c r="M55" s="31" t="s">
        <v>24</v>
      </c>
      <c r="N55" s="30"/>
      <c r="O55" s="31" t="s">
        <v>24</v>
      </c>
      <c r="P55" s="30"/>
      <c r="Q55" s="31" t="s">
        <v>24</v>
      </c>
      <c r="R55" s="30"/>
      <c r="S55" s="7">
        <f t="shared" ref="S55:S63" si="52">C55+D55+F55+H55+J55+L55+N55+P55+R55</f>
        <v>14.86</v>
      </c>
      <c r="T55" s="58">
        <v>2861.6509999999998</v>
      </c>
      <c r="U55" s="8">
        <f t="shared" ref="U55:U63" si="53">S55*T55</f>
        <v>42524.133859999994</v>
      </c>
      <c r="V55" s="32">
        <v>1</v>
      </c>
      <c r="W55" s="32">
        <v>5588</v>
      </c>
      <c r="X55" s="32">
        <v>1622</v>
      </c>
      <c r="Y55" s="8">
        <f t="shared" ref="Y55:Y63" si="54">U55*V55+W55+X55</f>
        <v>49734.133859999994</v>
      </c>
      <c r="Z55" s="8">
        <f t="shared" ref="Z55:Z63" si="55">Y55/0.701</f>
        <v>70947.409215406558</v>
      </c>
      <c r="AA55" s="8">
        <f t="shared" ref="AA55:AA63" si="56">Z55+(Z55*16.65%)</f>
        <v>82760.152849771752</v>
      </c>
    </row>
    <row r="56" spans="1:27" ht="27" customHeight="1">
      <c r="A56" s="5">
        <v>6</v>
      </c>
      <c r="B56" s="6" t="s">
        <v>15</v>
      </c>
      <c r="C56" s="7">
        <v>9.91</v>
      </c>
      <c r="D56" s="30">
        <v>3.6</v>
      </c>
      <c r="E56" s="31" t="s">
        <v>24</v>
      </c>
      <c r="F56" s="30"/>
      <c r="G56" s="31" t="s">
        <v>24</v>
      </c>
      <c r="H56" s="30"/>
      <c r="I56" s="31" t="s">
        <v>24</v>
      </c>
      <c r="J56" s="30"/>
      <c r="K56" s="31" t="s">
        <v>24</v>
      </c>
      <c r="L56" s="30">
        <v>1.35</v>
      </c>
      <c r="M56" s="31" t="s">
        <v>24</v>
      </c>
      <c r="N56" s="30"/>
      <c r="O56" s="31" t="s">
        <v>24</v>
      </c>
      <c r="P56" s="30"/>
      <c r="Q56" s="31" t="s">
        <v>24</v>
      </c>
      <c r="R56" s="30"/>
      <c r="S56" s="7">
        <f t="shared" si="52"/>
        <v>14.86</v>
      </c>
      <c r="T56" s="58">
        <v>2861.6509999999998</v>
      </c>
      <c r="U56" s="8">
        <f t="shared" si="53"/>
        <v>42524.133859999994</v>
      </c>
      <c r="V56" s="32">
        <v>1</v>
      </c>
      <c r="W56" s="32">
        <v>4437</v>
      </c>
      <c r="X56" s="32">
        <v>1622</v>
      </c>
      <c r="Y56" s="8">
        <f t="shared" si="54"/>
        <v>48583.133859999994</v>
      </c>
      <c r="Z56" s="8">
        <f t="shared" si="55"/>
        <v>69305.469129814548</v>
      </c>
      <c r="AA56" s="8">
        <f t="shared" si="56"/>
        <v>80844.829739928668</v>
      </c>
    </row>
    <row r="57" spans="1:27" ht="27" customHeight="1">
      <c r="A57" s="5">
        <v>6</v>
      </c>
      <c r="B57" s="6" t="s">
        <v>15</v>
      </c>
      <c r="C57" s="7">
        <v>9.91</v>
      </c>
      <c r="D57" s="30">
        <v>3.6</v>
      </c>
      <c r="E57" s="31" t="s">
        <v>24</v>
      </c>
      <c r="F57" s="30"/>
      <c r="G57" s="31" t="s">
        <v>24</v>
      </c>
      <c r="H57" s="30"/>
      <c r="I57" s="31" t="s">
        <v>24</v>
      </c>
      <c r="J57" s="30"/>
      <c r="K57" s="31" t="s">
        <v>24</v>
      </c>
      <c r="L57" s="30"/>
      <c r="M57" s="31" t="s">
        <v>24</v>
      </c>
      <c r="N57" s="30"/>
      <c r="O57" s="31" t="s">
        <v>24</v>
      </c>
      <c r="P57" s="30"/>
      <c r="Q57" s="31" t="s">
        <v>24</v>
      </c>
      <c r="R57" s="30"/>
      <c r="S57" s="7">
        <f t="shared" si="52"/>
        <v>13.51</v>
      </c>
      <c r="T57" s="58">
        <v>2861.6509999999998</v>
      </c>
      <c r="U57" s="8">
        <f t="shared" si="53"/>
        <v>38660.905009999995</v>
      </c>
      <c r="V57" s="32">
        <v>1</v>
      </c>
      <c r="W57" s="32">
        <v>5229</v>
      </c>
      <c r="X57" s="32"/>
      <c r="Y57" s="8">
        <f t="shared" si="54"/>
        <v>43889.905009999995</v>
      </c>
      <c r="Z57" s="8">
        <f t="shared" si="55"/>
        <v>62610.420841654777</v>
      </c>
      <c r="AA57" s="8">
        <f t="shared" si="56"/>
        <v>73035.055911790289</v>
      </c>
    </row>
    <row r="58" spans="1:27" ht="27" customHeight="1">
      <c r="A58" s="5">
        <v>6</v>
      </c>
      <c r="B58" s="6" t="s">
        <v>15</v>
      </c>
      <c r="C58" s="7">
        <v>9.91</v>
      </c>
      <c r="D58" s="30">
        <v>3.6</v>
      </c>
      <c r="E58" s="31" t="s">
        <v>24</v>
      </c>
      <c r="F58" s="30"/>
      <c r="G58" s="31" t="s">
        <v>24</v>
      </c>
      <c r="H58" s="30"/>
      <c r="I58" s="31" t="s">
        <v>24</v>
      </c>
      <c r="J58" s="30"/>
      <c r="K58" s="31" t="s">
        <v>24</v>
      </c>
      <c r="L58" s="30"/>
      <c r="M58" s="31" t="s">
        <v>24</v>
      </c>
      <c r="N58" s="30"/>
      <c r="O58" s="31" t="s">
        <v>24</v>
      </c>
      <c r="P58" s="30"/>
      <c r="Q58" s="31" t="s">
        <v>24</v>
      </c>
      <c r="R58" s="30"/>
      <c r="S58" s="7">
        <f t="shared" si="52"/>
        <v>13.51</v>
      </c>
      <c r="T58" s="58">
        <v>2861.6509999999998</v>
      </c>
      <c r="U58" s="8">
        <f t="shared" si="53"/>
        <v>38660.905009999995</v>
      </c>
      <c r="V58" s="32">
        <v>1</v>
      </c>
      <c r="W58" s="32">
        <v>4482</v>
      </c>
      <c r="X58" s="32"/>
      <c r="Y58" s="8">
        <f t="shared" si="54"/>
        <v>43142.905009999995</v>
      </c>
      <c r="Z58" s="8">
        <f t="shared" si="55"/>
        <v>61544.800299572038</v>
      </c>
      <c r="AA58" s="8">
        <f t="shared" si="56"/>
        <v>71792.009549450784</v>
      </c>
    </row>
    <row r="59" spans="1:27" ht="27" customHeight="1">
      <c r="A59" s="5">
        <v>6</v>
      </c>
      <c r="B59" s="6" t="s">
        <v>15</v>
      </c>
      <c r="C59" s="7">
        <v>9.91</v>
      </c>
      <c r="D59" s="30">
        <v>3.6</v>
      </c>
      <c r="E59" s="31" t="s">
        <v>24</v>
      </c>
      <c r="F59" s="30"/>
      <c r="G59" s="31" t="s">
        <v>24</v>
      </c>
      <c r="H59" s="30"/>
      <c r="I59" s="31" t="s">
        <v>24</v>
      </c>
      <c r="J59" s="30"/>
      <c r="K59" s="31" t="s">
        <v>24</v>
      </c>
      <c r="L59" s="30"/>
      <c r="M59" s="31" t="s">
        <v>24</v>
      </c>
      <c r="N59" s="30"/>
      <c r="O59" s="31" t="s">
        <v>24</v>
      </c>
      <c r="P59" s="30"/>
      <c r="Q59" s="31" t="s">
        <v>24</v>
      </c>
      <c r="R59" s="30"/>
      <c r="S59" s="7">
        <f t="shared" si="52"/>
        <v>13.51</v>
      </c>
      <c r="T59" s="58">
        <v>2861.6509999999998</v>
      </c>
      <c r="U59" s="8">
        <f t="shared" si="53"/>
        <v>38660.905009999995</v>
      </c>
      <c r="V59" s="32">
        <v>1</v>
      </c>
      <c r="W59" s="32">
        <v>4297</v>
      </c>
      <c r="X59" s="32"/>
      <c r="Y59" s="8">
        <f t="shared" si="54"/>
        <v>42957.905009999995</v>
      </c>
      <c r="Z59" s="8">
        <f t="shared" si="55"/>
        <v>61280.891597717542</v>
      </c>
      <c r="AA59" s="8">
        <f t="shared" si="56"/>
        <v>71484.160048737511</v>
      </c>
    </row>
    <row r="60" spans="1:27" ht="27" customHeight="1">
      <c r="A60" s="5">
        <v>6</v>
      </c>
      <c r="B60" s="6" t="s">
        <v>15</v>
      </c>
      <c r="C60" s="7">
        <v>9.91</v>
      </c>
      <c r="D60" s="30">
        <v>3.6</v>
      </c>
      <c r="E60" s="31" t="s">
        <v>24</v>
      </c>
      <c r="F60" s="30"/>
      <c r="G60" s="31" t="s">
        <v>24</v>
      </c>
      <c r="H60" s="30"/>
      <c r="I60" s="31" t="s">
        <v>24</v>
      </c>
      <c r="J60" s="30"/>
      <c r="K60" s="31" t="s">
        <v>24</v>
      </c>
      <c r="L60" s="30"/>
      <c r="M60" s="31" t="s">
        <v>24</v>
      </c>
      <c r="N60" s="30"/>
      <c r="O60" s="31" t="s">
        <v>24</v>
      </c>
      <c r="P60" s="30"/>
      <c r="Q60" s="31" t="s">
        <v>24</v>
      </c>
      <c r="R60" s="30"/>
      <c r="S60" s="7">
        <f t="shared" si="52"/>
        <v>13.51</v>
      </c>
      <c r="T60" s="58">
        <v>2861.6509999999998</v>
      </c>
      <c r="U60" s="8">
        <f t="shared" si="53"/>
        <v>38660.905009999995</v>
      </c>
      <c r="V60" s="32">
        <v>1</v>
      </c>
      <c r="W60" s="32">
        <v>3780</v>
      </c>
      <c r="X60" s="32"/>
      <c r="Y60" s="8">
        <f t="shared" si="54"/>
        <v>42440.905009999995</v>
      </c>
      <c r="Z60" s="8">
        <f t="shared" si="55"/>
        <v>60543.373766048499</v>
      </c>
      <c r="AA60" s="8">
        <f t="shared" si="56"/>
        <v>70623.845498095572</v>
      </c>
    </row>
    <row r="61" spans="1:27" ht="27" customHeight="1">
      <c r="A61" s="5">
        <v>6</v>
      </c>
      <c r="B61" s="6" t="s">
        <v>15</v>
      </c>
      <c r="C61" s="7">
        <v>9.91</v>
      </c>
      <c r="D61" s="30">
        <v>3.6</v>
      </c>
      <c r="E61" s="31" t="s">
        <v>24</v>
      </c>
      <c r="F61" s="30"/>
      <c r="G61" s="31" t="s">
        <v>24</v>
      </c>
      <c r="H61" s="30"/>
      <c r="I61" s="31" t="s">
        <v>24</v>
      </c>
      <c r="J61" s="30"/>
      <c r="K61" s="31" t="s">
        <v>24</v>
      </c>
      <c r="L61" s="30">
        <v>1.35</v>
      </c>
      <c r="M61" s="31" t="s">
        <v>24</v>
      </c>
      <c r="N61" s="30"/>
      <c r="O61" s="31" t="s">
        <v>24</v>
      </c>
      <c r="P61" s="30"/>
      <c r="Q61" s="31" t="s">
        <v>24</v>
      </c>
      <c r="R61" s="30"/>
      <c r="S61" s="7">
        <f t="shared" si="52"/>
        <v>14.86</v>
      </c>
      <c r="T61" s="58">
        <v>2861.6509999999998</v>
      </c>
      <c r="U61" s="8">
        <f t="shared" si="53"/>
        <v>42524.133859999994</v>
      </c>
      <c r="V61" s="32">
        <v>1</v>
      </c>
      <c r="W61" s="32">
        <v>4328</v>
      </c>
      <c r="X61" s="32">
        <v>1622</v>
      </c>
      <c r="Y61" s="8">
        <f t="shared" si="54"/>
        <v>48474.133859999994</v>
      </c>
      <c r="Z61" s="8">
        <f t="shared" si="55"/>
        <v>69149.976975748927</v>
      </c>
      <c r="AA61" s="8">
        <f t="shared" si="56"/>
        <v>80663.448142211128</v>
      </c>
    </row>
    <row r="62" spans="1:27" s="86" customFormat="1" ht="27" customHeight="1">
      <c r="A62" s="79">
        <v>6</v>
      </c>
      <c r="B62" s="80" t="s">
        <v>15</v>
      </c>
      <c r="C62" s="81">
        <v>9.91</v>
      </c>
      <c r="D62" s="82">
        <v>3.6</v>
      </c>
      <c r="E62" s="83" t="s">
        <v>24</v>
      </c>
      <c r="F62" s="82"/>
      <c r="G62" s="83" t="s">
        <v>24</v>
      </c>
      <c r="H62" s="82"/>
      <c r="I62" s="83" t="s">
        <v>24</v>
      </c>
      <c r="J62" s="82"/>
      <c r="K62" s="83" t="s">
        <v>24</v>
      </c>
      <c r="L62" s="82">
        <v>1.35</v>
      </c>
      <c r="M62" s="83" t="s">
        <v>24</v>
      </c>
      <c r="N62" s="82"/>
      <c r="O62" s="83" t="s">
        <v>24</v>
      </c>
      <c r="P62" s="82"/>
      <c r="Q62" s="83" t="s">
        <v>24</v>
      </c>
      <c r="R62" s="82"/>
      <c r="S62" s="81">
        <f t="shared" si="52"/>
        <v>14.86</v>
      </c>
      <c r="T62" s="58">
        <v>2861.6509999999998</v>
      </c>
      <c r="U62" s="84">
        <f t="shared" si="53"/>
        <v>42524.133859999994</v>
      </c>
      <c r="V62" s="85">
        <v>1</v>
      </c>
      <c r="W62" s="85">
        <v>4190</v>
      </c>
      <c r="X62" s="85"/>
      <c r="Y62" s="84">
        <f t="shared" si="54"/>
        <v>46714.133859999994</v>
      </c>
      <c r="Z62" s="84">
        <f t="shared" si="55"/>
        <v>66639.277974322395</v>
      </c>
      <c r="AA62" s="84">
        <f t="shared" si="56"/>
        <v>77734.717757047067</v>
      </c>
    </row>
    <row r="63" spans="1:27" s="86" customFormat="1" ht="27" customHeight="1">
      <c r="A63" s="79">
        <v>6</v>
      </c>
      <c r="B63" s="80" t="s">
        <v>15</v>
      </c>
      <c r="C63" s="81">
        <v>9.91</v>
      </c>
      <c r="D63" s="82">
        <v>3.6</v>
      </c>
      <c r="E63" s="83" t="s">
        <v>24</v>
      </c>
      <c r="F63" s="82"/>
      <c r="G63" s="83" t="s">
        <v>24</v>
      </c>
      <c r="H63" s="82"/>
      <c r="I63" s="83" t="s">
        <v>24</v>
      </c>
      <c r="J63" s="82"/>
      <c r="K63" s="83" t="s">
        <v>24</v>
      </c>
      <c r="L63" s="82"/>
      <c r="M63" s="83" t="s">
        <v>24</v>
      </c>
      <c r="N63" s="82"/>
      <c r="O63" s="83" t="s">
        <v>24</v>
      </c>
      <c r="P63" s="82"/>
      <c r="Q63" s="83" t="s">
        <v>24</v>
      </c>
      <c r="R63" s="82"/>
      <c r="S63" s="81">
        <f t="shared" si="52"/>
        <v>13.51</v>
      </c>
      <c r="T63" s="58">
        <v>2861.6509999999998</v>
      </c>
      <c r="U63" s="84">
        <f t="shared" si="53"/>
        <v>38660.905009999995</v>
      </c>
      <c r="V63" s="85">
        <v>1</v>
      </c>
      <c r="W63" s="85">
        <v>3923</v>
      </c>
      <c r="X63" s="85"/>
      <c r="Y63" s="84">
        <f t="shared" si="54"/>
        <v>42583.905009999995</v>
      </c>
      <c r="Z63" s="84">
        <f t="shared" si="55"/>
        <v>60747.368059914406</v>
      </c>
      <c r="AA63" s="84">
        <f t="shared" si="56"/>
        <v>70861.80484189016</v>
      </c>
    </row>
    <row r="64" spans="1:27">
      <c r="A64" s="5">
        <v>7</v>
      </c>
      <c r="B64" s="6" t="s">
        <v>16</v>
      </c>
      <c r="C64" s="7">
        <v>8.9499999999999993</v>
      </c>
      <c r="D64" s="30"/>
      <c r="E64" s="31" t="s">
        <v>24</v>
      </c>
      <c r="F64" s="30"/>
      <c r="G64" s="31" t="s">
        <v>24</v>
      </c>
      <c r="H64" s="30"/>
      <c r="I64" s="31" t="s">
        <v>24</v>
      </c>
      <c r="J64" s="30"/>
      <c r="K64" s="31" t="s">
        <v>24</v>
      </c>
      <c r="L64" s="30"/>
      <c r="M64" s="31" t="s">
        <v>24</v>
      </c>
      <c r="N64" s="30"/>
      <c r="O64" s="31" t="s">
        <v>24</v>
      </c>
      <c r="P64" s="30"/>
      <c r="Q64" s="31" t="s">
        <v>24</v>
      </c>
      <c r="R64" s="30"/>
      <c r="S64" s="7">
        <f t="shared" si="49"/>
        <v>8.9499999999999993</v>
      </c>
      <c r="T64" s="30"/>
      <c r="U64" s="8">
        <f t="shared" si="18"/>
        <v>0</v>
      </c>
      <c r="V64" s="32"/>
      <c r="W64" s="32"/>
      <c r="X64" s="32"/>
      <c r="Y64" s="8">
        <f t="shared" si="50"/>
        <v>0</v>
      </c>
      <c r="Z64" s="8">
        <f t="shared" si="22"/>
        <v>0</v>
      </c>
      <c r="AA64" s="8">
        <f t="shared" si="51"/>
        <v>0</v>
      </c>
    </row>
    <row r="65" spans="1:27" ht="29.25">
      <c r="A65" s="5">
        <v>8</v>
      </c>
      <c r="B65" s="9" t="s">
        <v>17</v>
      </c>
      <c r="C65" s="7">
        <v>8.85</v>
      </c>
      <c r="D65" s="30">
        <v>1.2</v>
      </c>
      <c r="E65" s="31" t="s">
        <v>24</v>
      </c>
      <c r="F65" s="30"/>
      <c r="G65" s="31" t="s">
        <v>24</v>
      </c>
      <c r="H65" s="30"/>
      <c r="I65" s="31" t="s">
        <v>24</v>
      </c>
      <c r="J65" s="30"/>
      <c r="K65" s="31" t="s">
        <v>24</v>
      </c>
      <c r="L65" s="30"/>
      <c r="M65" s="31" t="s">
        <v>24</v>
      </c>
      <c r="N65" s="30"/>
      <c r="O65" s="31" t="s">
        <v>24</v>
      </c>
      <c r="P65" s="30"/>
      <c r="Q65" s="31" t="s">
        <v>24</v>
      </c>
      <c r="R65" s="30"/>
      <c r="S65" s="7">
        <f t="shared" si="49"/>
        <v>10.049999999999999</v>
      </c>
      <c r="T65" s="30">
        <v>3147.82</v>
      </c>
      <c r="U65" s="8">
        <f t="shared" si="18"/>
        <v>31635.590999999997</v>
      </c>
      <c r="V65" s="32">
        <v>1</v>
      </c>
      <c r="W65" s="32">
        <v>1667</v>
      </c>
      <c r="X65" s="32"/>
      <c r="Y65" s="8">
        <f t="shared" si="50"/>
        <v>33302.591</v>
      </c>
      <c r="Z65" s="8">
        <f t="shared" si="22"/>
        <v>47507.262482168335</v>
      </c>
      <c r="AA65" s="8">
        <f t="shared" si="51"/>
        <v>55417.22168544936</v>
      </c>
    </row>
    <row r="66" spans="1:27">
      <c r="A66" s="5">
        <v>9</v>
      </c>
      <c r="B66" s="6" t="s">
        <v>18</v>
      </c>
      <c r="C66" s="7">
        <v>8.74</v>
      </c>
      <c r="D66" s="30">
        <v>0.93</v>
      </c>
      <c r="E66" s="31" t="s">
        <v>24</v>
      </c>
      <c r="F66" s="30"/>
      <c r="G66" s="31" t="s">
        <v>24</v>
      </c>
      <c r="H66" s="30"/>
      <c r="I66" s="31" t="s">
        <v>24</v>
      </c>
      <c r="J66" s="30"/>
      <c r="K66" s="31" t="s">
        <v>24</v>
      </c>
      <c r="L66" s="30"/>
      <c r="M66" s="31" t="s">
        <v>24</v>
      </c>
      <c r="N66" s="30"/>
      <c r="O66" s="31" t="s">
        <v>24</v>
      </c>
      <c r="P66" s="30"/>
      <c r="Q66" s="31" t="s">
        <v>24</v>
      </c>
      <c r="R66" s="30"/>
      <c r="S66" s="7">
        <f t="shared" si="49"/>
        <v>9.67</v>
      </c>
      <c r="T66" s="30">
        <v>3147.82</v>
      </c>
      <c r="U66" s="8">
        <f t="shared" si="18"/>
        <v>30439.419400000002</v>
      </c>
      <c r="V66" s="32">
        <v>1</v>
      </c>
      <c r="W66" s="32">
        <v>2369</v>
      </c>
      <c r="X66" s="32"/>
      <c r="Y66" s="8">
        <f t="shared" si="50"/>
        <v>32808.419399999999</v>
      </c>
      <c r="Z66" s="8">
        <f t="shared" si="22"/>
        <v>46802.310128388017</v>
      </c>
      <c r="AA66" s="8">
        <f t="shared" si="51"/>
        <v>54594.89476476462</v>
      </c>
    </row>
    <row r="67" spans="1:27">
      <c r="A67" s="5">
        <v>10</v>
      </c>
      <c r="B67" s="6" t="s">
        <v>19</v>
      </c>
      <c r="C67" s="7">
        <v>8</v>
      </c>
      <c r="D67" s="30">
        <v>0.53</v>
      </c>
      <c r="E67" s="31" t="s">
        <v>24</v>
      </c>
      <c r="F67" s="30"/>
      <c r="G67" s="31" t="s">
        <v>24</v>
      </c>
      <c r="H67" s="30"/>
      <c r="I67" s="31" t="s">
        <v>24</v>
      </c>
      <c r="J67" s="30"/>
      <c r="K67" s="31" t="s">
        <v>24</v>
      </c>
      <c r="L67" s="30"/>
      <c r="M67" s="31" t="s">
        <v>24</v>
      </c>
      <c r="N67" s="30"/>
      <c r="O67" s="31" t="s">
        <v>24</v>
      </c>
      <c r="P67" s="30"/>
      <c r="Q67" s="31" t="s">
        <v>24</v>
      </c>
      <c r="R67" s="30"/>
      <c r="S67" s="7">
        <f t="shared" ref="S67:S69" si="57">C67+D67+F67+H67+J67+L67+N67+P67+R67</f>
        <v>8.5299999999999994</v>
      </c>
      <c r="T67" s="30">
        <v>3147.82</v>
      </c>
      <c r="U67" s="8">
        <f t="shared" ref="U67:U69" si="58">S67*T67</f>
        <v>26850.904599999998</v>
      </c>
      <c r="V67" s="32">
        <v>1</v>
      </c>
      <c r="W67" s="32">
        <v>4251</v>
      </c>
      <c r="X67" s="32"/>
      <c r="Y67" s="8">
        <f t="shared" ref="Y67:Y69" si="59">U67*V67+W67+X67</f>
        <v>31101.904599999998</v>
      </c>
      <c r="Z67" s="8">
        <f t="shared" ref="Z67:Z69" si="60">Y67/0.701</f>
        <v>44367.909557774605</v>
      </c>
      <c r="AA67" s="8">
        <f t="shared" ref="AA67:AA69" si="61">Z67+(Z67*16.65%)</f>
        <v>51755.166499144078</v>
      </c>
    </row>
    <row r="68" spans="1:27">
      <c r="A68" s="5">
        <v>10</v>
      </c>
      <c r="B68" s="6" t="s">
        <v>19</v>
      </c>
      <c r="C68" s="7">
        <v>8</v>
      </c>
      <c r="D68" s="30">
        <v>0.53</v>
      </c>
      <c r="E68" s="31" t="s">
        <v>24</v>
      </c>
      <c r="F68" s="30"/>
      <c r="G68" s="31" t="s">
        <v>24</v>
      </c>
      <c r="H68" s="30"/>
      <c r="I68" s="31" t="s">
        <v>24</v>
      </c>
      <c r="J68" s="30"/>
      <c r="K68" s="31" t="s">
        <v>24</v>
      </c>
      <c r="L68" s="30"/>
      <c r="M68" s="31" t="s">
        <v>24</v>
      </c>
      <c r="N68" s="30"/>
      <c r="O68" s="31" t="s">
        <v>24</v>
      </c>
      <c r="P68" s="30"/>
      <c r="Q68" s="31" t="s">
        <v>24</v>
      </c>
      <c r="R68" s="30"/>
      <c r="S68" s="7">
        <f t="shared" si="57"/>
        <v>8.5299999999999994</v>
      </c>
      <c r="T68" s="30">
        <v>3147.82</v>
      </c>
      <c r="U68" s="8">
        <f t="shared" si="58"/>
        <v>26850.904599999998</v>
      </c>
      <c r="V68" s="32">
        <v>1</v>
      </c>
      <c r="W68" s="32">
        <v>3037</v>
      </c>
      <c r="X68" s="32"/>
      <c r="Y68" s="8">
        <f t="shared" si="59"/>
        <v>29887.904599999998</v>
      </c>
      <c r="Z68" s="8">
        <f t="shared" si="60"/>
        <v>42636.097860199712</v>
      </c>
      <c r="AA68" s="8">
        <f t="shared" si="61"/>
        <v>49735.008153922965</v>
      </c>
    </row>
    <row r="69" spans="1:27">
      <c r="A69" s="5">
        <v>10</v>
      </c>
      <c r="B69" s="6" t="s">
        <v>19</v>
      </c>
      <c r="C69" s="7">
        <v>8</v>
      </c>
      <c r="D69" s="30">
        <v>0.53</v>
      </c>
      <c r="E69" s="31" t="s">
        <v>24</v>
      </c>
      <c r="F69" s="30"/>
      <c r="G69" s="31" t="s">
        <v>24</v>
      </c>
      <c r="H69" s="30"/>
      <c r="I69" s="31" t="s">
        <v>24</v>
      </c>
      <c r="J69" s="30"/>
      <c r="K69" s="31" t="s">
        <v>24</v>
      </c>
      <c r="L69" s="30"/>
      <c r="M69" s="31" t="s">
        <v>24</v>
      </c>
      <c r="N69" s="30"/>
      <c r="O69" s="31" t="s">
        <v>24</v>
      </c>
      <c r="P69" s="30"/>
      <c r="Q69" s="31" t="s">
        <v>24</v>
      </c>
      <c r="R69" s="30"/>
      <c r="S69" s="7">
        <f t="shared" si="57"/>
        <v>8.5299999999999994</v>
      </c>
      <c r="T69" s="30">
        <v>3147.82</v>
      </c>
      <c r="U69" s="8">
        <f t="shared" si="58"/>
        <v>26850.904599999998</v>
      </c>
      <c r="V69" s="32">
        <v>1</v>
      </c>
      <c r="W69" s="32">
        <v>3766</v>
      </c>
      <c r="X69" s="32"/>
      <c r="Y69" s="8">
        <f t="shared" si="59"/>
        <v>30616.904599999998</v>
      </c>
      <c r="Z69" s="8">
        <f t="shared" si="60"/>
        <v>43676.040798858776</v>
      </c>
      <c r="AA69" s="8">
        <f t="shared" si="61"/>
        <v>50948.101591868763</v>
      </c>
    </row>
    <row r="70" spans="1:27">
      <c r="A70" s="5">
        <v>10</v>
      </c>
      <c r="B70" s="6" t="s">
        <v>19</v>
      </c>
      <c r="C70" s="7">
        <v>8</v>
      </c>
      <c r="D70" s="30">
        <v>0.53</v>
      </c>
      <c r="E70" s="31" t="s">
        <v>24</v>
      </c>
      <c r="F70" s="30"/>
      <c r="G70" s="31" t="s">
        <v>24</v>
      </c>
      <c r="H70" s="30"/>
      <c r="I70" s="31" t="s">
        <v>24</v>
      </c>
      <c r="J70" s="30"/>
      <c r="K70" s="31" t="s">
        <v>24</v>
      </c>
      <c r="L70" s="30"/>
      <c r="M70" s="31" t="s">
        <v>24</v>
      </c>
      <c r="N70" s="30"/>
      <c r="O70" s="31" t="s">
        <v>24</v>
      </c>
      <c r="P70" s="30"/>
      <c r="Q70" s="31" t="s">
        <v>24</v>
      </c>
      <c r="R70" s="30"/>
      <c r="S70" s="7">
        <f t="shared" si="49"/>
        <v>8.5299999999999994</v>
      </c>
      <c r="T70" s="30">
        <v>3147.82</v>
      </c>
      <c r="U70" s="8">
        <f t="shared" si="18"/>
        <v>26850.904599999998</v>
      </c>
      <c r="V70" s="32">
        <v>1</v>
      </c>
      <c r="W70" s="32">
        <v>2551</v>
      </c>
      <c r="X70" s="32"/>
      <c r="Y70" s="8">
        <f t="shared" si="50"/>
        <v>29401.904599999998</v>
      </c>
      <c r="Z70" s="8">
        <f t="shared" si="22"/>
        <v>41942.802567760344</v>
      </c>
      <c r="AA70" s="8">
        <f t="shared" si="51"/>
        <v>48926.279195292438</v>
      </c>
    </row>
    <row r="71" spans="1:27">
      <c r="A71" s="5">
        <v>11</v>
      </c>
      <c r="B71" s="6" t="s">
        <v>20</v>
      </c>
      <c r="C71" s="7">
        <v>6.4</v>
      </c>
      <c r="D71" s="30">
        <v>0.53</v>
      </c>
      <c r="E71" s="31" t="s">
        <v>24</v>
      </c>
      <c r="F71" s="30"/>
      <c r="G71" s="31" t="s">
        <v>24</v>
      </c>
      <c r="H71" s="30"/>
      <c r="I71" s="31" t="s">
        <v>24</v>
      </c>
      <c r="J71" s="30"/>
      <c r="K71" s="31" t="s">
        <v>24</v>
      </c>
      <c r="L71" s="30"/>
      <c r="M71" s="31" t="s">
        <v>24</v>
      </c>
      <c r="N71" s="30"/>
      <c r="O71" s="31" t="s">
        <v>24</v>
      </c>
      <c r="P71" s="30"/>
      <c r="Q71" s="31" t="s">
        <v>24</v>
      </c>
      <c r="R71" s="30"/>
      <c r="S71" s="7">
        <f t="shared" ref="S71" si="62">C71+D71+F71+H71+J71+L71+N71+P71+R71</f>
        <v>6.9300000000000006</v>
      </c>
      <c r="T71" s="30">
        <v>3147.82</v>
      </c>
      <c r="U71" s="8">
        <f t="shared" ref="U71" si="63">S71*T71</f>
        <v>21814.392600000003</v>
      </c>
      <c r="V71" s="32">
        <v>1</v>
      </c>
      <c r="W71" s="32">
        <v>3401</v>
      </c>
      <c r="X71" s="32">
        <v>1622</v>
      </c>
      <c r="Y71" s="8">
        <f t="shared" ref="Y71" si="64">U71*V71+W71+X71</f>
        <v>26837.392600000003</v>
      </c>
      <c r="Z71" s="8">
        <f>Y71/0.701</f>
        <v>38284.440228245367</v>
      </c>
      <c r="AA71" s="8">
        <f t="shared" ref="AA71" si="65">Z71+(Z71*16.65%)</f>
        <v>44658.799526248222</v>
      </c>
    </row>
    <row r="72" spans="1:27">
      <c r="A72" s="5">
        <v>11</v>
      </c>
      <c r="B72" s="6" t="s">
        <v>20</v>
      </c>
      <c r="C72" s="7">
        <v>6.4</v>
      </c>
      <c r="D72" s="30">
        <v>0.53</v>
      </c>
      <c r="E72" s="31" t="s">
        <v>24</v>
      </c>
      <c r="F72" s="30"/>
      <c r="G72" s="31" t="s">
        <v>24</v>
      </c>
      <c r="H72" s="30"/>
      <c r="I72" s="31" t="s">
        <v>24</v>
      </c>
      <c r="J72" s="30"/>
      <c r="K72" s="31" t="s">
        <v>24</v>
      </c>
      <c r="L72" s="30"/>
      <c r="M72" s="31" t="s">
        <v>24</v>
      </c>
      <c r="N72" s="30"/>
      <c r="O72" s="31" t="s">
        <v>24</v>
      </c>
      <c r="P72" s="30"/>
      <c r="Q72" s="31" t="s">
        <v>24</v>
      </c>
      <c r="R72" s="30"/>
      <c r="S72" s="7">
        <f t="shared" si="49"/>
        <v>6.9300000000000006</v>
      </c>
      <c r="T72" s="30">
        <v>3147.82</v>
      </c>
      <c r="U72" s="8">
        <f t="shared" si="18"/>
        <v>21814.392600000003</v>
      </c>
      <c r="V72" s="32">
        <v>1</v>
      </c>
      <c r="W72" s="32">
        <v>987</v>
      </c>
      <c r="X72" s="32"/>
      <c r="Y72" s="8">
        <f t="shared" si="50"/>
        <v>22801.392600000003</v>
      </c>
      <c r="Z72" s="8">
        <f>Y72/0.701</f>
        <v>32526.950927246795</v>
      </c>
      <c r="AA72" s="8">
        <f t="shared" si="51"/>
        <v>37942.688256633388</v>
      </c>
    </row>
    <row r="73" spans="1:27" ht="30.75" customHeight="1">
      <c r="A73" s="10">
        <v>12</v>
      </c>
      <c r="B73" s="11" t="s">
        <v>23</v>
      </c>
      <c r="C73" s="12">
        <f>C10+C30</f>
        <v>619.41000000000031</v>
      </c>
      <c r="D73" s="12">
        <f>D10+D30</f>
        <v>255.17000000000004</v>
      </c>
      <c r="E73" s="13"/>
      <c r="F73" s="12">
        <f>SUM(F11:F29)+SUM(F31:F72)</f>
        <v>21.450000000000003</v>
      </c>
      <c r="G73" s="13"/>
      <c r="H73" s="12">
        <f>SUM(H11:H29)+SUM(H31:H72)</f>
        <v>0</v>
      </c>
      <c r="I73" s="13"/>
      <c r="J73" s="12">
        <f>SUM(J11:J29)+SUM(J31:J72)</f>
        <v>0</v>
      </c>
      <c r="K73" s="13"/>
      <c r="L73" s="12">
        <f>SUM(L11:L29)+SUM(L31:L72)</f>
        <v>17.619999999999997</v>
      </c>
      <c r="M73" s="13"/>
      <c r="N73" s="12">
        <f>SUM(N11:N29)+SUM(N31:N72)</f>
        <v>0</v>
      </c>
      <c r="O73" s="13"/>
      <c r="P73" s="12">
        <f>SUM(P11:P29)+SUM(P31:P72)</f>
        <v>0</v>
      </c>
      <c r="Q73" s="12"/>
      <c r="R73" s="12">
        <f>SUM(R11:R29) + SUM(R31:R72)</f>
        <v>9.5499999999999989</v>
      </c>
      <c r="S73" s="12">
        <f>S10+S30</f>
        <v>923.19999999999982</v>
      </c>
      <c r="T73" s="14"/>
      <c r="U73" s="14"/>
      <c r="V73" s="15">
        <f t="shared" ref="V73:AA73" si="66">V10+V30</f>
        <v>58</v>
      </c>
      <c r="W73" s="15">
        <f t="shared" si="66"/>
        <v>201074</v>
      </c>
      <c r="X73" s="15">
        <f t="shared" si="66"/>
        <v>11910</v>
      </c>
      <c r="Y73" s="15">
        <f t="shared" si="66"/>
        <v>3320179.4593899995</v>
      </c>
      <c r="Z73" s="15">
        <f t="shared" si="66"/>
        <v>4736347.3029814558</v>
      </c>
      <c r="AA73" s="15">
        <f t="shared" si="66"/>
        <v>5524949.1289278679</v>
      </c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85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4" t="s">
        <v>8</v>
      </c>
      <c r="U75" s="4" t="s">
        <v>30</v>
      </c>
      <c r="V75" s="111" t="s">
        <v>31</v>
      </c>
      <c r="W75" s="112"/>
      <c r="X75" s="19" t="s">
        <v>10</v>
      </c>
      <c r="Y75" s="4" t="s">
        <v>1</v>
      </c>
      <c r="Z75" s="29" t="s">
        <v>33</v>
      </c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7">
        <f>W73</f>
        <v>201074</v>
      </c>
      <c r="U76" s="28">
        <f>X73</f>
        <v>11910</v>
      </c>
      <c r="V76" s="113">
        <f>Y73</f>
        <v>3320179.4593899995</v>
      </c>
      <c r="W76" s="114"/>
      <c r="X76" s="28">
        <f>Z73</f>
        <v>4736347.3029814558</v>
      </c>
      <c r="Y76" s="28">
        <f>V73</f>
        <v>58</v>
      </c>
      <c r="Z76" s="8">
        <f>X76/Y76</f>
        <v>81661.160396231993</v>
      </c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6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7"/>
      <c r="U78" s="1"/>
      <c r="V78" s="1"/>
      <c r="W78" s="1"/>
      <c r="X78" s="1"/>
      <c r="Y78" s="1"/>
      <c r="Z78" s="1"/>
      <c r="AA78" s="1"/>
    </row>
    <row r="79" spans="1:27">
      <c r="S79" s="1"/>
      <c r="T79" s="17"/>
      <c r="U79" s="1"/>
    </row>
    <row r="80" spans="1:27">
      <c r="S80" s="1"/>
      <c r="T80" s="1"/>
      <c r="U80" s="1"/>
    </row>
    <row r="81" spans="19:21">
      <c r="S81" s="1"/>
      <c r="T81" s="17"/>
      <c r="U81" s="1"/>
    </row>
    <row r="82" spans="19:21">
      <c r="S82" s="1"/>
      <c r="T82" s="17"/>
      <c r="U82" s="1"/>
    </row>
    <row r="83" spans="19:21">
      <c r="S83" s="1"/>
      <c r="T83" s="17"/>
      <c r="U83" s="1"/>
    </row>
    <row r="84" spans="19:21">
      <c r="S84" s="1"/>
      <c r="T84" s="1"/>
      <c r="U84" s="1"/>
    </row>
    <row r="85" spans="19:21">
      <c r="S85" s="1"/>
      <c r="T85" s="17"/>
      <c r="U85" s="1"/>
    </row>
    <row r="86" spans="19:21">
      <c r="S86" s="1"/>
      <c r="T86" s="17"/>
      <c r="U86" s="1"/>
    </row>
    <row r="87" spans="19:21">
      <c r="S87" s="1"/>
      <c r="T87" s="17"/>
      <c r="U87" s="1"/>
    </row>
    <row r="88" spans="19:21">
      <c r="S88" s="1"/>
      <c r="T88" s="1"/>
      <c r="U88" s="1"/>
    </row>
    <row r="89" spans="19:21">
      <c r="S89" s="1"/>
      <c r="T89" s="18"/>
      <c r="U89" s="1"/>
    </row>
  </sheetData>
  <sheetProtection formatColumns="0" formatRows="0" insertRows="0"/>
  <mergeCells count="26"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  <mergeCell ref="X7:X9"/>
    <mergeCell ref="V75:W75"/>
    <mergeCell ref="V76:W76"/>
    <mergeCell ref="C2:H2"/>
    <mergeCell ref="A2:B2"/>
    <mergeCell ref="V7:V9"/>
    <mergeCell ref="I8:J8"/>
    <mergeCell ref="K8:L8"/>
    <mergeCell ref="M8:N8"/>
    <mergeCell ref="Q8:R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Т6 - звања и занимања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User</cp:lastModifiedBy>
  <cp:lastPrinted>2019-11-01T09:02:40Z</cp:lastPrinted>
  <dcterms:created xsi:type="dcterms:W3CDTF">2015-10-27T15:40:46Z</dcterms:created>
  <dcterms:modified xsi:type="dcterms:W3CDTF">2021-01-13T21:17:18Z</dcterms:modified>
</cp:coreProperties>
</file>